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0" yWindow="0" windowWidth="28800" windowHeight="13680" tabRatio="852"/>
  </bookViews>
  <sheets>
    <sheet name="Reguły walidacyjne" sheetId="137" r:id="rId1"/>
    <sheet name="ZESTAWIENIE FORMULARZY" sheetId="136" r:id="rId2"/>
    <sheet name="DO02" sheetId="44" r:id="rId3"/>
    <sheet name="DO03" sheetId="45" r:id="rId4"/>
    <sheet name="BA02" sheetId="46" r:id="rId5"/>
    <sheet name="BP02" sheetId="47" r:id="rId6"/>
    <sheet name="RZS02" sheetId="48" r:id="rId7"/>
    <sheet name="ZZFW01" sheetId="49" r:id="rId8"/>
    <sheet name="FWW01" sheetId="2" r:id="rId9"/>
    <sheet name="WK01" sheetId="40" r:id="rId10"/>
    <sheet name="WK02" sheetId="41" r:id="rId11"/>
    <sheet name="WK03" sheetId="42" r:id="rId12"/>
    <sheet name="RPP01" sheetId="50" r:id="rId13"/>
    <sheet name="RPP02" sheetId="51" r:id="rId14"/>
    <sheet name="GAP01" sheetId="52" r:id="rId15"/>
    <sheet name="AF01" sheetId="53" r:id="rId16"/>
    <sheet name="AF02" sheetId="54" r:id="rId17"/>
    <sheet name="AF03" sheetId="55" r:id="rId18"/>
    <sheet name="AF04" sheetId="56" r:id="rId19"/>
    <sheet name="AF05" sheetId="57" r:id="rId20"/>
    <sheet name="AT01" sheetId="58" r:id="rId21"/>
    <sheet name="ST01" sheetId="59" r:id="rId22"/>
    <sheet name="ST02" sheetId="60" r:id="rId23"/>
    <sheet name="ST03" sheetId="61" r:id="rId24"/>
    <sheet name="WNIP01" sheetId="62" r:id="rId25"/>
    <sheet name="WNIP02" sheetId="63" r:id="rId26"/>
    <sheet name="RMK01" sheetId="64" r:id="rId27"/>
    <sheet name="PA01" sheetId="65" r:id="rId28"/>
    <sheet name="ZF02" sheetId="66" r:id="rId29"/>
    <sheet name="RE01" sheetId="67" r:id="rId30"/>
    <sheet name="ZWB01" sheetId="68" r:id="rId31"/>
    <sheet name="RMK02" sheetId="69" r:id="rId32"/>
    <sheet name="FSIZ01" sheetId="70" r:id="rId33"/>
    <sheet name="FW02" sheetId="71" r:id="rId34"/>
    <sheet name="FW03" sheetId="72" r:id="rId35"/>
    <sheet name="FW04" sheetId="73" r:id="rId36"/>
    <sheet name="ZPU01" sheetId="20" r:id="rId37"/>
    <sheet name="ZPU02" sheetId="74" r:id="rId38"/>
    <sheet name="ZPO01" sheetId="33" r:id="rId39"/>
    <sheet name="NLOK02" sheetId="75" r:id="rId40"/>
    <sheet name="DPW01" sheetId="15" r:id="rId41"/>
    <sheet name="DPW02" sheetId="76" r:id="rId42"/>
    <sheet name="DPW03" sheetId="31" r:id="rId43"/>
    <sheet name="DPW04" sheetId="77" r:id="rId44"/>
    <sheet name="DPW05" sheetId="78" r:id="rId45"/>
    <sheet name="DPW06" sheetId="79" r:id="rId46"/>
    <sheet name="DPW07" sheetId="80" r:id="rId47"/>
    <sheet name="NKIP01" sheetId="5" r:id="rId48"/>
    <sheet name="NKIP02" sheetId="29" r:id="rId49"/>
    <sheet name="NKIP03" sheetId="6" r:id="rId50"/>
    <sheet name="NKIP04" sheetId="30" r:id="rId51"/>
    <sheet name="NKIP05" sheetId="81" r:id="rId52"/>
    <sheet name="NKIP06" sheetId="82" r:id="rId53"/>
    <sheet name="NKIP07" sheetId="83" r:id="rId54"/>
    <sheet name="NKIP08" sheetId="84" r:id="rId55"/>
    <sheet name="NKIP09" sheetId="85" r:id="rId56"/>
    <sheet name="NKIP10" sheetId="86" r:id="rId57"/>
    <sheet name="NKIP11" sheetId="87" r:id="rId58"/>
    <sheet name="NWTZ01" sheetId="38" r:id="rId59"/>
    <sheet name="NWTZ02" sheetId="88" r:id="rId60"/>
    <sheet name="NWTZ03" sheetId="89" r:id="rId61"/>
    <sheet name="NWTZ04" sheetId="90" r:id="rId62"/>
    <sheet name="RSP01" sheetId="91" r:id="rId63"/>
    <sheet name="RSP02" sheetId="92" r:id="rId64"/>
    <sheet name="RSP03" sheetId="93" r:id="rId65"/>
    <sheet name="RSP04" sheetId="94" r:id="rId66"/>
    <sheet name="RSP05" sheetId="95" r:id="rId67"/>
    <sheet name="NO01" sheetId="12" r:id="rId68"/>
    <sheet name="AF06" sheetId="96" r:id="rId69"/>
    <sheet name="AF07" sheetId="97" r:id="rId70"/>
    <sheet name="AF08" sheetId="98" r:id="rId71"/>
    <sheet name="AF09" sheetId="99" r:id="rId72"/>
    <sheet name="ZF01" sheetId="18" r:id="rId73"/>
    <sheet name="ZF03" sheetId="100" r:id="rId74"/>
    <sheet name="ZF04" sheetId="101" r:id="rId75"/>
    <sheet name="ZF05" sheetId="102" r:id="rId76"/>
    <sheet name="ZF06" sheetId="103" r:id="rId77"/>
    <sheet name="ZF07" sheetId="104" r:id="rId78"/>
    <sheet name="ZF08" sheetId="105" r:id="rId79"/>
    <sheet name="ZF09" sheetId="106" r:id="rId80"/>
    <sheet name="ZFW01" sheetId="107" r:id="rId81"/>
    <sheet name="ZWE01" sheetId="16" r:id="rId82"/>
    <sheet name="ZWE02" sheetId="36" r:id="rId83"/>
    <sheet name="PUK01" sheetId="22" r:id="rId84"/>
    <sheet name="PO01" sheetId="108" r:id="rId85"/>
    <sheet name="PO02" sheetId="109" r:id="rId86"/>
    <sheet name="KO01" sheetId="110" r:id="rId87"/>
    <sheet name="PIK01" sheetId="111" r:id="rId88"/>
    <sheet name="PIK02" sheetId="112" r:id="rId89"/>
    <sheet name="PIK03" sheetId="113" r:id="rId90"/>
    <sheet name="PIK04" sheetId="114" r:id="rId91"/>
    <sheet name="PIK05" sheetId="115" r:id="rId92"/>
    <sheet name="PIK06" sheetId="116" r:id="rId93"/>
    <sheet name="PIK07" sheetId="117" r:id="rId94"/>
    <sheet name="PIK08" sheetId="118" r:id="rId95"/>
    <sheet name="PIK09" sheetId="119" r:id="rId96"/>
    <sheet name="PIK10" sheetId="120" r:id="rId97"/>
    <sheet name="PIK11" sheetId="121" r:id="rId98"/>
    <sheet name="OA01" sheetId="122" r:id="rId99"/>
    <sheet name="OA02" sheetId="123" r:id="rId100"/>
    <sheet name="OA03" sheetId="124" r:id="rId101"/>
    <sheet name="IK02A" sheetId="125" r:id="rId102"/>
    <sheet name="PLK02" sheetId="126" r:id="rId103"/>
    <sheet name="RPL02" sheetId="43" r:id="rId104"/>
    <sheet name="RO01" sheetId="127" r:id="rId105"/>
    <sheet name="RNIZ01" sheetId="9" r:id="rId106"/>
    <sheet name="RNIZ02" sheetId="128" r:id="rId107"/>
    <sheet name="DZ01" sheetId="129" r:id="rId108"/>
    <sheet name="PKZ02" sheetId="130" r:id="rId109"/>
    <sheet name="PKZ03" sheetId="131" r:id="rId110"/>
    <sheet name="FS01" sheetId="132" r:id="rId111"/>
    <sheet name="ZAB01" sheetId="133" r:id="rId112"/>
    <sheet name="ZAB02" sheetId="134" r:id="rId113"/>
    <sheet name="ZAB03" sheetId="135" r:id="rId114"/>
  </sheets>
  <definedNames>
    <definedName name="AF01.1._A">'AF01'!$D$6</definedName>
    <definedName name="AF01.1.1._A">'AF01'!$D$7</definedName>
    <definedName name="AF01.1.2._A">'AF01'!$D$8</definedName>
    <definedName name="AF01.1.3._A">'AF01'!$D$9</definedName>
    <definedName name="AF01.1.4._A">'AF01'!$D$10</definedName>
    <definedName name="AF01.2._A">'AF01'!$D$11</definedName>
    <definedName name="AF01.2.1._A">'AF01'!$D$12</definedName>
    <definedName name="AF01.2.2._A">'AF01'!$D$13</definedName>
    <definedName name="AF01.2.3._A">'AF01'!$D$14</definedName>
    <definedName name="AF01.3._A">'AF01'!$D$15</definedName>
    <definedName name="AF01.3.1._A">'AF01'!$D$16</definedName>
    <definedName name="AF01.3.2._A">'AF01'!$D$17</definedName>
    <definedName name="AF01.3.3._A">'AF01'!$D$18</definedName>
    <definedName name="AF01.3.4._A">'AF01'!$D$19</definedName>
    <definedName name="AF01.3.5._A">'AF01'!$D$20</definedName>
    <definedName name="AF01.3.6._A">'AF01'!$D$21</definedName>
    <definedName name="AF01.3.7._A">'AF01'!$D$22</definedName>
    <definedName name="AF01.4._A">'AF01'!$D$23</definedName>
    <definedName name="AF02.1._A">'AF02'!$D$6</definedName>
    <definedName name="AF02.1._B">'AF02'!$E$6</definedName>
    <definedName name="AF02.1.1._A">'AF02'!$D$7</definedName>
    <definedName name="AF02.1.1._B">'AF02'!$E$7</definedName>
    <definedName name="AF02.1.2._A">'AF02'!$D$8</definedName>
    <definedName name="AF02.1.2._B">'AF02'!$E$8</definedName>
    <definedName name="AF02.1.3._A">'AF02'!$D$9</definedName>
    <definedName name="AF02.1.3._B">'AF02'!$E$9</definedName>
    <definedName name="AF02.1.4._A">'AF02'!$D$10</definedName>
    <definedName name="AF02.1.4._B">'AF02'!$E$10</definedName>
    <definedName name="AF02.2._A">'AF02'!$D$11</definedName>
    <definedName name="AF02.2._B">'AF02'!$E$11</definedName>
    <definedName name="AF02.2.1._A">'AF02'!$D$12</definedName>
    <definedName name="AF02.2.1._B">'AF02'!$E$12</definedName>
    <definedName name="AF02.2.2._A">'AF02'!$D$13</definedName>
    <definedName name="AF02.2.2._B">'AF02'!$E$13</definedName>
    <definedName name="AF02.2.3._A">'AF02'!$D$14</definedName>
    <definedName name="AF02.2.3._B">'AF02'!$E$14</definedName>
    <definedName name="AF02.3._A">'AF02'!$D$15</definedName>
    <definedName name="AF02.3._B">'AF02'!$E$15</definedName>
    <definedName name="AF02.3.1._A">'AF02'!$D$16</definedName>
    <definedName name="AF02.3.1._B">'AF02'!$E$16</definedName>
    <definedName name="AF02.3.2._A">'AF02'!$D$17</definedName>
    <definedName name="AF02.3.2._B">'AF02'!$E$17</definedName>
    <definedName name="AF02.3.3._A">'AF02'!$D$18</definedName>
    <definedName name="AF02.3.3._B">'AF02'!$E$18</definedName>
    <definedName name="AF02.3.4._A">'AF02'!$D$19</definedName>
    <definedName name="AF02.3.4._B">'AF02'!$E$19</definedName>
    <definedName name="AF02.3.5._A">'AF02'!$D$20</definedName>
    <definedName name="AF02.3.5._B">'AF02'!$E$20</definedName>
    <definedName name="AF02.3.6._A">'AF02'!$D$21</definedName>
    <definedName name="AF02.3.6._B">'AF02'!$E$21</definedName>
    <definedName name="AF02.3.7._A">'AF02'!$D$22</definedName>
    <definedName name="AF02.3.7._B">'AF02'!$E$22</definedName>
    <definedName name="AF02.4._A">'AF02'!$D$23</definedName>
    <definedName name="AF02.4._B">'AF02'!$E$23</definedName>
    <definedName name="AF03.1._A">'AF03'!$D$6</definedName>
    <definedName name="AF03.1._B">'AF03'!$E$6</definedName>
    <definedName name="AF03.1._C">'AF03'!$F$6</definedName>
    <definedName name="AF03.1._D">'AF03'!$G$6</definedName>
    <definedName name="AF03.1._E">'AF03'!$H$6</definedName>
    <definedName name="AF03.1.1._A">'AF03'!$D$7</definedName>
    <definedName name="AF03.1.1._B">'AF03'!$E$7</definedName>
    <definedName name="AF03.1.1._C">'AF03'!$F$7</definedName>
    <definedName name="AF03.1.1._D">'AF03'!$G$7</definedName>
    <definedName name="AF03.1.1._E">'AF03'!$H$7</definedName>
    <definedName name="AF03.1.2._A">'AF03'!$D$8</definedName>
    <definedName name="AF03.1.2._B">'AF03'!$E$8</definedName>
    <definedName name="AF03.1.2._C">'AF03'!$F$8</definedName>
    <definedName name="AF03.1.2._D">'AF03'!$G$8</definedName>
    <definedName name="AF03.1.2._E">'AF03'!$H$8</definedName>
    <definedName name="AF03.1.3._A">'AF03'!$D$9</definedName>
    <definedName name="AF03.1.3._B">'AF03'!$E$9</definedName>
    <definedName name="AF03.1.3._C">'AF03'!$F$9</definedName>
    <definedName name="AF03.1.3._D">'AF03'!$G$9</definedName>
    <definedName name="AF03.1.3._E">'AF03'!$H$9</definedName>
    <definedName name="AF03.1.4._A">'AF03'!$D$10</definedName>
    <definedName name="AF03.1.4._B">'AF03'!$E$10</definedName>
    <definedName name="AF03.1.4._C">'AF03'!$F$10</definedName>
    <definedName name="AF03.1.4._D">'AF03'!$G$10</definedName>
    <definedName name="AF03.1.4._E">'AF03'!$H$10</definedName>
    <definedName name="AF03.2._A">'AF03'!$D$11</definedName>
    <definedName name="AF03.2._B">'AF03'!$E$11</definedName>
    <definedName name="AF03.2._C">'AF03'!$F$11</definedName>
    <definedName name="AF03.2._D">'AF03'!$G$11</definedName>
    <definedName name="AF03.2._E">'AF03'!$H$11</definedName>
    <definedName name="AF03.2.1._A">'AF03'!$D$12</definedName>
    <definedName name="AF03.2.1._B">'AF03'!$E$12</definedName>
    <definedName name="AF03.2.1._C">'AF03'!$F$12</definedName>
    <definedName name="AF03.2.1._D">'AF03'!$G$12</definedName>
    <definedName name="AF03.2.1._E">'AF03'!$H$12</definedName>
    <definedName name="AF03.2.2._A">'AF03'!$D$13</definedName>
    <definedName name="AF03.2.2._B">'AF03'!$E$13</definedName>
    <definedName name="AF03.2.2._C">'AF03'!$F$13</definedName>
    <definedName name="AF03.2.2._D">'AF03'!$G$13</definedName>
    <definedName name="AF03.2.2._E">'AF03'!$H$13</definedName>
    <definedName name="AF03.2.3._A">'AF03'!$D$14</definedName>
    <definedName name="AF03.2.3._B">'AF03'!$E$14</definedName>
    <definedName name="AF03.2.3._C">'AF03'!$F$14</definedName>
    <definedName name="AF03.2.3._D">'AF03'!$G$14</definedName>
    <definedName name="AF03.2.3._E">'AF03'!$H$14</definedName>
    <definedName name="AF03.3._A">'AF03'!$D$15</definedName>
    <definedName name="AF03.3._B">'AF03'!$E$15</definedName>
    <definedName name="AF03.3._C">'AF03'!$F$15</definedName>
    <definedName name="AF03.3._D">'AF03'!$G$15</definedName>
    <definedName name="AF03.3._E">'AF03'!$H$15</definedName>
    <definedName name="AF03.3.1._A">'AF03'!$D$16</definedName>
    <definedName name="AF03.3.1._B">'AF03'!$E$16</definedName>
    <definedName name="AF03.3.1._C">'AF03'!$F$16</definedName>
    <definedName name="AF03.3.1._D">'AF03'!$G$16</definedName>
    <definedName name="AF03.3.1._E">'AF03'!$H$16</definedName>
    <definedName name="AF03.3.2._A">'AF03'!$D$17</definedName>
    <definedName name="AF03.3.2._B">'AF03'!$E$17</definedName>
    <definedName name="AF03.3.2._C">'AF03'!$F$17</definedName>
    <definedName name="AF03.3.2._D">'AF03'!$G$17</definedName>
    <definedName name="AF03.3.2._E">'AF03'!$H$17</definedName>
    <definedName name="AF03.3.3._A">'AF03'!$D$18</definedName>
    <definedName name="AF03.3.3._B">'AF03'!$E$18</definedName>
    <definedName name="AF03.3.3._C">'AF03'!$F$18</definedName>
    <definedName name="AF03.3.3._D">'AF03'!$G$18</definedName>
    <definedName name="AF03.3.3._E">'AF03'!$H$18</definedName>
    <definedName name="AF03.3.4._A">'AF03'!$D$19</definedName>
    <definedName name="AF03.3.4._B">'AF03'!$E$19</definedName>
    <definedName name="AF03.3.4._C">'AF03'!$F$19</definedName>
    <definedName name="AF03.3.4._D">'AF03'!$G$19</definedName>
    <definedName name="AF03.3.4._E">'AF03'!$H$19</definedName>
    <definedName name="AF03.3.5._A">'AF03'!$D$20</definedName>
    <definedName name="AF03.3.5._B">'AF03'!$E$20</definedName>
    <definedName name="AF03.3.5._C">'AF03'!$F$20</definedName>
    <definedName name="AF03.3.5._D">'AF03'!$G$20</definedName>
    <definedName name="AF03.3.5._E">'AF03'!$H$20</definedName>
    <definedName name="AF03.3.6._A">'AF03'!$D$21</definedName>
    <definedName name="AF03.3.6._B">'AF03'!$E$21</definedName>
    <definedName name="AF03.3.6._C">'AF03'!$F$21</definedName>
    <definedName name="AF03.3.6._D">'AF03'!$G$21</definedName>
    <definedName name="AF03.3.6._E">'AF03'!$H$21</definedName>
    <definedName name="AF03.3.7._A">'AF03'!$D$22</definedName>
    <definedName name="AF03.3.7._B">'AF03'!$E$22</definedName>
    <definedName name="AF03.3.7._C">'AF03'!$F$22</definedName>
    <definedName name="AF03.3.7._D">'AF03'!$G$22</definedName>
    <definedName name="AF03.3.7._E">'AF03'!$H$22</definedName>
    <definedName name="AF03.4._A">'AF03'!$D$23</definedName>
    <definedName name="AF03.4._B">'AF03'!$E$23</definedName>
    <definedName name="AF03.4._C">'AF03'!$F$23</definedName>
    <definedName name="AF03.4._D">'AF03'!$G$23</definedName>
    <definedName name="AF03.4._E">'AF03'!$H$23</definedName>
    <definedName name="AF04.1._A">'AF04'!$D$6</definedName>
    <definedName name="AF04.1._B">'AF04'!$E$6</definedName>
    <definedName name="AF04.1._C">'AF04'!$F$6</definedName>
    <definedName name="AF04.1._D">'AF04'!$G$6</definedName>
    <definedName name="AF04.1._E">'AF04'!$H$6</definedName>
    <definedName name="AF04.1.1._A">'AF04'!$D$7</definedName>
    <definedName name="AF04.1.1._B">'AF04'!$E$7</definedName>
    <definedName name="AF04.1.1._C">'AF04'!$F$7</definedName>
    <definedName name="AF04.1.1._D">'AF04'!$G$7</definedName>
    <definedName name="AF04.1.1._E">'AF04'!$H$7</definedName>
    <definedName name="AF04.1.2._A">'AF04'!$D$8</definedName>
    <definedName name="AF04.1.2._B">'AF04'!$E$8</definedName>
    <definedName name="AF04.1.2._C">'AF04'!$F$8</definedName>
    <definedName name="AF04.1.2._D">'AF04'!$G$8</definedName>
    <definedName name="AF04.1.2._E">'AF04'!$H$8</definedName>
    <definedName name="AF04.1.3._A">'AF04'!$D$9</definedName>
    <definedName name="AF04.1.3._B">'AF04'!$E$9</definedName>
    <definedName name="AF04.1.3._C">'AF04'!$F$9</definedName>
    <definedName name="AF04.1.3._D">'AF04'!$G$9</definedName>
    <definedName name="AF04.1.3._E">'AF04'!$H$9</definedName>
    <definedName name="AF04.1.4._A">'AF04'!$D$10</definedName>
    <definedName name="AF04.1.4._B">'AF04'!$E$10</definedName>
    <definedName name="AF04.1.4._C">'AF04'!$F$10</definedName>
    <definedName name="AF04.1.4._D">'AF04'!$G$10</definedName>
    <definedName name="AF04.1.4._E">'AF04'!$H$10</definedName>
    <definedName name="AF04.1.5._A">'AF04'!$D$11</definedName>
    <definedName name="AF04.1.5._B">'AF04'!$E$11</definedName>
    <definedName name="AF04.1.5._C">'AF04'!$F$11</definedName>
    <definedName name="AF04.1.5._D">'AF04'!$G$11</definedName>
    <definedName name="AF04.1.5._E">'AF04'!$H$11</definedName>
    <definedName name="AF04.1.6._A">'AF04'!$D$12</definedName>
    <definedName name="AF04.1.6._B">'AF04'!$E$12</definedName>
    <definedName name="AF04.1.6._C">'AF04'!$F$12</definedName>
    <definedName name="AF04.1.6._D">'AF04'!$G$12</definedName>
    <definedName name="AF04.1.6._E">'AF04'!$H$12</definedName>
    <definedName name="AF04.1.7._A">'AF04'!$D$13</definedName>
    <definedName name="AF04.1.7._B">'AF04'!$E$13</definedName>
    <definedName name="AF04.1.7._C">'AF04'!$F$13</definedName>
    <definedName name="AF04.1.7._D">'AF04'!$G$13</definedName>
    <definedName name="AF04.1.7._E">'AF04'!$H$13</definedName>
    <definedName name="AF04.2._A">'AF04'!$D$14</definedName>
    <definedName name="AF04.2._B">'AF04'!$E$14</definedName>
    <definedName name="AF04.2._C">'AF04'!$F$14</definedName>
    <definedName name="AF04.2._D">'AF04'!$G$14</definedName>
    <definedName name="AF04.2._E">'AF04'!$H$14</definedName>
    <definedName name="AF04.2.1._A">'AF04'!$D$15</definedName>
    <definedName name="AF04.2.1._B">'AF04'!$E$15</definedName>
    <definedName name="AF04.2.1._C">'AF04'!$F$15</definedName>
    <definedName name="AF04.2.1._D">'AF04'!$G$15</definedName>
    <definedName name="AF04.2.1._E">'AF04'!$H$15</definedName>
    <definedName name="AF04.2.2._A">'AF04'!$D$16</definedName>
    <definedName name="AF04.2.2._B">'AF04'!$E$16</definedName>
    <definedName name="AF04.2.2._C">'AF04'!$F$16</definedName>
    <definedName name="AF04.2.2._D">'AF04'!$G$16</definedName>
    <definedName name="AF04.2.2._E">'AF04'!$H$16</definedName>
    <definedName name="AF04.2.3._A">'AF04'!$D$17</definedName>
    <definedName name="AF04.2.3._B">'AF04'!$E$17</definedName>
    <definedName name="AF04.2.3._C">'AF04'!$F$17</definedName>
    <definedName name="AF04.2.3._D">'AF04'!$G$17</definedName>
    <definedName name="AF04.2.3._E">'AF04'!$H$17</definedName>
    <definedName name="AF04.3._A">'AF04'!$D$18</definedName>
    <definedName name="AF04.3._B">'AF04'!$E$18</definedName>
    <definedName name="AF04.3._C">'AF04'!$F$18</definedName>
    <definedName name="AF04.3._D">'AF04'!$G$18</definedName>
    <definedName name="AF04.3._E">'AF04'!$H$18</definedName>
    <definedName name="AF04.3.1._A">'AF04'!$D$19</definedName>
    <definedName name="AF04.3.1._B">'AF04'!$E$19</definedName>
    <definedName name="AF04.3.1._C">'AF04'!$F$19</definedName>
    <definedName name="AF04.3.1._D">'AF04'!$G$19</definedName>
    <definedName name="AF04.3.1._E">'AF04'!$H$19</definedName>
    <definedName name="AF04.3.2._A">'AF04'!$D$20</definedName>
    <definedName name="AF04.3.2._B">'AF04'!$E$20</definedName>
    <definedName name="AF04.3.2._C">'AF04'!$F$20</definedName>
    <definedName name="AF04.3.2._D">'AF04'!$G$20</definedName>
    <definedName name="AF04.3.2._E">'AF04'!$H$20</definedName>
    <definedName name="AF04.3.3._A">'AF04'!$D$21</definedName>
    <definedName name="AF04.3.3._B">'AF04'!$E$21</definedName>
    <definedName name="AF04.3.3._C">'AF04'!$F$21</definedName>
    <definedName name="AF04.3.3._D">'AF04'!$G$21</definedName>
    <definedName name="AF04.3.3._E">'AF04'!$H$21</definedName>
    <definedName name="AF04.3.4._A">'AF04'!$D$22</definedName>
    <definedName name="AF04.3.4._B">'AF04'!$E$22</definedName>
    <definedName name="AF04.3.4._C">'AF04'!$F$22</definedName>
    <definedName name="AF04.3.4._D">'AF04'!$G$22</definedName>
    <definedName name="AF04.3.4._E">'AF04'!$H$22</definedName>
    <definedName name="AF04.3.5._A">'AF04'!$D$23</definedName>
    <definedName name="AF04.3.5._B">'AF04'!$E$23</definedName>
    <definedName name="AF04.3.5._C">'AF04'!$F$23</definedName>
    <definedName name="AF04.3.5._D">'AF04'!$G$23</definedName>
    <definedName name="AF04.3.5._E">'AF04'!$H$23</definedName>
    <definedName name="AF04.3.6._A">'AF04'!$D$24</definedName>
    <definedName name="AF04.3.6._B">'AF04'!$E$24</definedName>
    <definedName name="AF04.3.6._C">'AF04'!$F$24</definedName>
    <definedName name="AF04.3.6._D">'AF04'!$G$24</definedName>
    <definedName name="AF04.3.6._E">'AF04'!$H$24</definedName>
    <definedName name="AF04.3.7._A">'AF04'!$D$25</definedName>
    <definedName name="AF04.3.7._B">'AF04'!$E$25</definedName>
    <definedName name="AF04.3.7._C">'AF04'!$F$25</definedName>
    <definedName name="AF04.3.7._D">'AF04'!$G$25</definedName>
    <definedName name="AF04.3.7._E">'AF04'!$H$25</definedName>
    <definedName name="AF04.4._A">'AF04'!$D$26</definedName>
    <definedName name="AF04.4._B">'AF04'!$E$26</definedName>
    <definedName name="AF04.4._C">'AF04'!$F$26</definedName>
    <definedName name="AF04.4._D">'AF04'!$G$26</definedName>
    <definedName name="AF04.4._E">'AF04'!$H$26</definedName>
    <definedName name="AF05.1._A">'AF05'!$D$6</definedName>
    <definedName name="AF05.1._B">'AF05'!$E$6</definedName>
    <definedName name="AF05.1._C">'AF05'!$F$6</definedName>
    <definedName name="AF05.1._D">'AF05'!$G$6</definedName>
    <definedName name="AF05.1._E">'AF05'!$H$6</definedName>
    <definedName name="AF05.1.1._A">'AF05'!$D$7</definedName>
    <definedName name="AF05.1.1._B">'AF05'!$E$7</definedName>
    <definedName name="AF05.1.1._C">'AF05'!$F$7</definedName>
    <definedName name="AF05.1.1._D">'AF05'!$G$7</definedName>
    <definedName name="AF05.1.1._E">'AF05'!$H$7</definedName>
    <definedName name="AF05.1.2._A">'AF05'!$D$8</definedName>
    <definedName name="AF05.1.2._B">'AF05'!$E$8</definedName>
    <definedName name="AF05.1.2._C">'AF05'!$F$8</definedName>
    <definedName name="AF05.1.2._D">'AF05'!$G$8</definedName>
    <definedName name="AF05.1.2._E">'AF05'!$H$8</definedName>
    <definedName name="AF05.1.3._A">'AF05'!$D$9</definedName>
    <definedName name="AF05.1.3._B">'AF05'!$E$9</definedName>
    <definedName name="AF05.1.3._C">'AF05'!$F$9</definedName>
    <definedName name="AF05.1.3._D">'AF05'!$G$9</definedName>
    <definedName name="AF05.1.3._E">'AF05'!$H$9</definedName>
    <definedName name="AF05.2._A">'AF05'!$D$10</definedName>
    <definedName name="AF05.2._B">'AF05'!$E$10</definedName>
    <definedName name="AF05.2._C">'AF05'!$F$10</definedName>
    <definedName name="AF05.2._D">'AF05'!$G$10</definedName>
    <definedName name="AF05.2._E">'AF05'!$H$10</definedName>
    <definedName name="AF05.2.1._A">'AF05'!$D$11</definedName>
    <definedName name="AF05.2.1._B">'AF05'!$E$11</definedName>
    <definedName name="AF05.2.1._C">'AF05'!$F$11</definedName>
    <definedName name="AF05.2.1._D">'AF05'!$G$11</definedName>
    <definedName name="AF05.2.1._E">'AF05'!$H$11</definedName>
    <definedName name="AF05.2.2._A">'AF05'!$D$12</definedName>
    <definedName name="AF05.2.2._B">'AF05'!$E$12</definedName>
    <definedName name="AF05.2.2._C">'AF05'!$F$12</definedName>
    <definedName name="AF05.2.2._D">'AF05'!$G$12</definedName>
    <definedName name="AF05.2.2._E">'AF05'!$H$12</definedName>
    <definedName name="AF05.2.3._A">'AF05'!$D$13</definedName>
    <definedName name="AF05.2.3._B">'AF05'!$E$13</definedName>
    <definedName name="AF05.2.3._C">'AF05'!$F$13</definedName>
    <definedName name="AF05.2.3._D">'AF05'!$G$13</definedName>
    <definedName name="AF05.2.3._E">'AF05'!$H$13</definedName>
    <definedName name="AF05.2.4._A">'AF05'!$D$14</definedName>
    <definedName name="AF05.2.4._B">'AF05'!$E$14</definedName>
    <definedName name="AF05.2.4._C">'AF05'!$F$14</definedName>
    <definedName name="AF05.2.4._D">'AF05'!$G$14</definedName>
    <definedName name="AF05.2.4._E">'AF05'!$H$14</definedName>
    <definedName name="AF05.2.5._A">'AF05'!$D$15</definedName>
    <definedName name="AF05.2.5._B">'AF05'!$E$15</definedName>
    <definedName name="AF05.2.5._C">'AF05'!$F$15</definedName>
    <definedName name="AF05.2.5._D">'AF05'!$G$15</definedName>
    <definedName name="AF05.2.5._E">'AF05'!$H$15</definedName>
    <definedName name="AF05.2.6._A">'AF05'!$D$16</definedName>
    <definedName name="AF05.2.6._B">'AF05'!$E$16</definedName>
    <definedName name="AF05.2.6._C">'AF05'!$F$16</definedName>
    <definedName name="AF05.2.6._D">'AF05'!$G$16</definedName>
    <definedName name="AF05.2.6._E">'AF05'!$H$16</definedName>
    <definedName name="AF05.2.7._A">'AF05'!$D$17</definedName>
    <definedName name="AF05.2.7._B">'AF05'!$E$17</definedName>
    <definedName name="AF05.2.7._C">'AF05'!$F$17</definedName>
    <definedName name="AF05.2.7._D">'AF05'!$G$17</definedName>
    <definedName name="AF05.2.7._E">'AF05'!$H$17</definedName>
    <definedName name="AF05.3._A">'AF05'!$D$18</definedName>
    <definedName name="AF05.3._B">'AF05'!$E$18</definedName>
    <definedName name="AF05.3._C">'AF05'!$F$18</definedName>
    <definedName name="AF05.3._D">'AF05'!$G$18</definedName>
    <definedName name="AF05.3._E">'AF05'!$H$18</definedName>
    <definedName name="AF06.1._A">'AF06'!$D$7</definedName>
    <definedName name="AF06.1._B">'AF06'!$E$7</definedName>
    <definedName name="AF06.1._C">'AF06'!$F$7</definedName>
    <definedName name="AF06.1._D">'AF06'!$G$7</definedName>
    <definedName name="AF06.1._E">'AF06'!$H$7</definedName>
    <definedName name="AF06.1._F">'AF06'!$I$7</definedName>
    <definedName name="AF06.1._G">'AF06'!$J$7</definedName>
    <definedName name="AF06.1._H">'AF06'!$K$7</definedName>
    <definedName name="AF06.1.1._A">'AF06'!$D$8</definedName>
    <definedName name="AF06.1.1._B">'AF06'!$E$8</definedName>
    <definedName name="AF06.1.1._C">'AF06'!$F$8</definedName>
    <definedName name="AF06.1.1._D">'AF06'!$G$8</definedName>
    <definedName name="AF06.1.1._E">'AF06'!$H$8</definedName>
    <definedName name="AF06.1.1._F">'AF06'!$I$8</definedName>
    <definedName name="AF06.1.1._G">'AF06'!$J$8</definedName>
    <definedName name="AF06.1.1._H">'AF06'!$K$8</definedName>
    <definedName name="AF06.1.2._A">'AF06'!$D$9</definedName>
    <definedName name="AF06.1.2._B">'AF06'!$E$9</definedName>
    <definedName name="AF06.1.2._C">'AF06'!$F$9</definedName>
    <definedName name="AF06.1.2._D">'AF06'!$G$9</definedName>
    <definedName name="AF06.1.2._E">'AF06'!$H$9</definedName>
    <definedName name="AF06.1.2._F">'AF06'!$I$9</definedName>
    <definedName name="AF06.1.2._G">'AF06'!$J$9</definedName>
    <definedName name="AF06.1.2._H">'AF06'!$K$9</definedName>
    <definedName name="AF06.1.3._A">'AF06'!$D$10</definedName>
    <definedName name="AF06.1.3._B">'AF06'!$E$10</definedName>
    <definedName name="AF06.1.3._C">'AF06'!$F$10</definedName>
    <definedName name="AF06.1.3._D">'AF06'!$G$10</definedName>
    <definedName name="AF06.1.3._E">'AF06'!$H$10</definedName>
    <definedName name="AF06.1.3._F">'AF06'!$I$10</definedName>
    <definedName name="AF06.1.3._G">'AF06'!$J$10</definedName>
    <definedName name="AF06.1.3._H">'AF06'!$K$10</definedName>
    <definedName name="AF06.2._A">'AF06'!$D$11</definedName>
    <definedName name="AF06.2._B">'AF06'!$E$11</definedName>
    <definedName name="AF06.2._C">'AF06'!$F$11</definedName>
    <definedName name="AF06.2._D">'AF06'!$G$11</definedName>
    <definedName name="AF06.2._E">'AF06'!$H$11</definedName>
    <definedName name="AF06.2._F">'AF06'!$I$11</definedName>
    <definedName name="AF06.2._G">'AF06'!$J$11</definedName>
    <definedName name="AF06.2._H">'AF06'!$K$11</definedName>
    <definedName name="AF06.2.1._A">'AF06'!$D$12</definedName>
    <definedName name="AF06.2.1._B">'AF06'!$E$12</definedName>
    <definedName name="AF06.2.1._C">'AF06'!$F$12</definedName>
    <definedName name="AF06.2.1._D">'AF06'!$G$12</definedName>
    <definedName name="AF06.2.1._E">'AF06'!$H$12</definedName>
    <definedName name="AF06.2.1._F">'AF06'!$I$12</definedName>
    <definedName name="AF06.2.1._G">'AF06'!$J$12</definedName>
    <definedName name="AF06.2.1._H">'AF06'!$K$12</definedName>
    <definedName name="AF06.2.2._A">'AF06'!$D$13</definedName>
    <definedName name="AF06.2.2._B">'AF06'!$E$13</definedName>
    <definedName name="AF06.2.2._C">'AF06'!$F$13</definedName>
    <definedName name="AF06.2.2._D">'AF06'!$G$13</definedName>
    <definedName name="AF06.2.2._E">'AF06'!$H$13</definedName>
    <definedName name="AF06.2.2._F">'AF06'!$I$13</definedName>
    <definedName name="AF06.2.2._G">'AF06'!$J$13</definedName>
    <definedName name="AF06.2.2._H">'AF06'!$K$13</definedName>
    <definedName name="AF06.2.3._A">'AF06'!$D$14</definedName>
    <definedName name="AF06.2.3._B">'AF06'!$E$14</definedName>
    <definedName name="AF06.2.3._C">'AF06'!$F$14</definedName>
    <definedName name="AF06.2.3._D">'AF06'!$G$14</definedName>
    <definedName name="AF06.2.3._E">'AF06'!$H$14</definedName>
    <definedName name="AF06.2.3._F">'AF06'!$I$14</definedName>
    <definedName name="AF06.2.3._G">'AF06'!$J$14</definedName>
    <definedName name="AF06.2.3._H">'AF06'!$K$14</definedName>
    <definedName name="AF06.3._A">'AF06'!$D$15</definedName>
    <definedName name="AF06.3._B">'AF06'!$E$15</definedName>
    <definedName name="AF06.3._C">'AF06'!$F$15</definedName>
    <definedName name="AF06.3._D">'AF06'!$G$15</definedName>
    <definedName name="AF06.3._E">'AF06'!$H$15</definedName>
    <definedName name="AF06.3._F">'AF06'!$I$15</definedName>
    <definedName name="AF06.3._G">'AF06'!$J$15</definedName>
    <definedName name="AF06.3._H">'AF06'!$K$15</definedName>
    <definedName name="AF06.3.1._A">'AF06'!$D$16</definedName>
    <definedName name="AF06.3.1._B">'AF06'!$E$16</definedName>
    <definedName name="AF06.3.1._C">'AF06'!$F$16</definedName>
    <definedName name="AF06.3.1._D">'AF06'!$G$16</definedName>
    <definedName name="AF06.3.1._E">'AF06'!$H$16</definedName>
    <definedName name="AF06.3.1._F">'AF06'!$I$16</definedName>
    <definedName name="AF06.3.1._G">'AF06'!$J$16</definedName>
    <definedName name="AF06.3.1._H">'AF06'!$K$16</definedName>
    <definedName name="AF06.3.2._A">'AF06'!$D$17</definedName>
    <definedName name="AF06.3.2._B">'AF06'!$E$17</definedName>
    <definedName name="AF06.3.2._C">'AF06'!$F$17</definedName>
    <definedName name="AF06.3.2._D">'AF06'!$G$17</definedName>
    <definedName name="AF06.3.2._E">'AF06'!$H$17</definedName>
    <definedName name="AF06.3.2._F">'AF06'!$I$17</definedName>
    <definedName name="AF06.3.2._G">'AF06'!$J$17</definedName>
    <definedName name="AF06.3.2._H">'AF06'!$K$17</definedName>
    <definedName name="AF06.4._A">'AF06'!$D$18</definedName>
    <definedName name="AF06.4._B">'AF06'!$E$18</definedName>
    <definedName name="AF06.4._C">'AF06'!$F$18</definedName>
    <definedName name="AF06.4._D">'AF06'!$G$18</definedName>
    <definedName name="AF06.4._E">'AF06'!$H$18</definedName>
    <definedName name="AF06.4._F">'AF06'!$I$18</definedName>
    <definedName name="AF06.4._G">'AF06'!$J$18</definedName>
    <definedName name="AF06.4._H">'AF06'!$K$18</definedName>
    <definedName name="AF06.5._A">'AF06'!$D$19</definedName>
    <definedName name="AF06.5._B">'AF06'!$E$19</definedName>
    <definedName name="AF06.5._C">'AF06'!$F$19</definedName>
    <definedName name="AF06.5._D">'AF06'!$G$19</definedName>
    <definedName name="AF06.5._E">'AF06'!$H$19</definedName>
    <definedName name="AF06.5._F">'AF06'!$I$19</definedName>
    <definedName name="AF06.5._G">'AF06'!$J$19</definedName>
    <definedName name="AF06.5._H">'AF06'!$K$19</definedName>
    <definedName name="AF07.1._A">'AF07'!$D$7</definedName>
    <definedName name="AF07.1._B">'AF07'!$E$7</definedName>
    <definedName name="AF07.1._C">'AF07'!$F$7</definedName>
    <definedName name="AF07.1._D">'AF07'!$G$7</definedName>
    <definedName name="AF07.1._E">'AF07'!$H$7</definedName>
    <definedName name="AF07.1._F">'AF07'!$I$7</definedName>
    <definedName name="AF07.1._G">'AF07'!$J$7</definedName>
    <definedName name="AF07.1._H">'AF07'!$K$7</definedName>
    <definedName name="AF07.1.1._A">'AF07'!$D$8</definedName>
    <definedName name="AF07.1.1._B">'AF07'!$E$8</definedName>
    <definedName name="AF07.1.1._C">'AF07'!$F$8</definedName>
    <definedName name="AF07.1.1._D">'AF07'!$G$8</definedName>
    <definedName name="AF07.1.1._E">'AF07'!$H$8</definedName>
    <definedName name="AF07.1.1._F">'AF07'!$I$8</definedName>
    <definedName name="AF07.1.1._G">'AF07'!$J$8</definedName>
    <definedName name="AF07.1.1._H">'AF07'!$K$8</definedName>
    <definedName name="AF07.1.2._A">'AF07'!$D$9</definedName>
    <definedName name="AF07.1.2._B">'AF07'!$E$9</definedName>
    <definedName name="AF07.1.2._C">'AF07'!$F$9</definedName>
    <definedName name="AF07.1.2._D">'AF07'!$G$9</definedName>
    <definedName name="AF07.1.2._E">'AF07'!$H$9</definedName>
    <definedName name="AF07.1.2._F">'AF07'!$I$9</definedName>
    <definedName name="AF07.1.2._G">'AF07'!$J$9</definedName>
    <definedName name="AF07.1.2._H">'AF07'!$K$9</definedName>
    <definedName name="AF07.1.3._A">'AF07'!$D$10</definedName>
    <definedName name="AF07.1.3._B">'AF07'!$E$10</definedName>
    <definedName name="AF07.1.3._C">'AF07'!$F$10</definedName>
    <definedName name="AF07.1.3._D">'AF07'!$G$10</definedName>
    <definedName name="AF07.1.3._E">'AF07'!$H$10</definedName>
    <definedName name="AF07.1.3._F">'AF07'!$I$10</definedName>
    <definedName name="AF07.1.3._G">'AF07'!$J$10</definedName>
    <definedName name="AF07.1.3._H">'AF07'!$K$10</definedName>
    <definedName name="AF07.1.4._A">'AF07'!$D$11</definedName>
    <definedName name="AF07.1.4._B">'AF07'!$E$11</definedName>
    <definedName name="AF07.1.4._C">'AF07'!$F$11</definedName>
    <definedName name="AF07.1.4._D">'AF07'!$G$11</definedName>
    <definedName name="AF07.1.4._E">'AF07'!$H$11</definedName>
    <definedName name="AF07.1.4._F">'AF07'!$I$11</definedName>
    <definedName name="AF07.1.4._G">'AF07'!$J$11</definedName>
    <definedName name="AF07.1.4._H">'AF07'!$K$11</definedName>
    <definedName name="AF07.2._A">'AF07'!$D$12</definedName>
    <definedName name="AF07.2._B">'AF07'!$E$12</definedName>
    <definedName name="AF07.2._C">'AF07'!$F$12</definedName>
    <definedName name="AF07.2._D">'AF07'!$G$12</definedName>
    <definedName name="AF07.2._E">'AF07'!$H$12</definedName>
    <definedName name="AF07.2._F">'AF07'!$I$12</definedName>
    <definedName name="AF07.2._G">'AF07'!$J$12</definedName>
    <definedName name="AF07.2._H">'AF07'!$K$12</definedName>
    <definedName name="AF07.2.1._A">'AF07'!$D$13</definedName>
    <definedName name="AF07.2.1._B">'AF07'!$E$13</definedName>
    <definedName name="AF07.2.1._C">'AF07'!$F$13</definedName>
    <definedName name="AF07.2.1._D">'AF07'!$G$13</definedName>
    <definedName name="AF07.2.1._E">'AF07'!$H$13</definedName>
    <definedName name="AF07.2.1._F">'AF07'!$I$13</definedName>
    <definedName name="AF07.2.1._G">'AF07'!$J$13</definedName>
    <definedName name="AF07.2.1._H">'AF07'!$K$13</definedName>
    <definedName name="AF07.2.2._A">'AF07'!$D$14</definedName>
    <definedName name="AF07.2.2._B">'AF07'!$E$14</definedName>
    <definedName name="AF07.2.2._C">'AF07'!$F$14</definedName>
    <definedName name="AF07.2.2._D">'AF07'!$G$14</definedName>
    <definedName name="AF07.2.2._E">'AF07'!$H$14</definedName>
    <definedName name="AF07.2.2._F">'AF07'!$I$14</definedName>
    <definedName name="AF07.2.2._G">'AF07'!$J$14</definedName>
    <definedName name="AF07.2.2._H">'AF07'!$K$14</definedName>
    <definedName name="AF07.2.3._A">'AF07'!$D$15</definedName>
    <definedName name="AF07.2.3._B">'AF07'!$E$15</definedName>
    <definedName name="AF07.2.3._C">'AF07'!$F$15</definedName>
    <definedName name="AF07.2.3._D">'AF07'!$G$15</definedName>
    <definedName name="AF07.2.3._E">'AF07'!$H$15</definedName>
    <definedName name="AF07.2.3._F">'AF07'!$I$15</definedName>
    <definedName name="AF07.2.3._G">'AF07'!$J$15</definedName>
    <definedName name="AF07.2.3._H">'AF07'!$K$15</definedName>
    <definedName name="AF07.3._A">'AF07'!$D$16</definedName>
    <definedName name="AF07.3._B">'AF07'!$E$16</definedName>
    <definedName name="AF07.3._C">'AF07'!$F$16</definedName>
    <definedName name="AF07.3._D">'AF07'!$G$16</definedName>
    <definedName name="AF07.3._E">'AF07'!$H$16</definedName>
    <definedName name="AF07.3._F">'AF07'!$I$16</definedName>
    <definedName name="AF07.3._G">'AF07'!$J$16</definedName>
    <definedName name="AF07.3._H">'AF07'!$K$16</definedName>
    <definedName name="AF07.3.1._A">'AF07'!$D$17</definedName>
    <definedName name="AF07.3.1._B">'AF07'!$E$17</definedName>
    <definedName name="AF07.3.1._C">'AF07'!$F$17</definedName>
    <definedName name="AF07.3.1._D">'AF07'!$G$17</definedName>
    <definedName name="AF07.3.1._E">'AF07'!$H$17</definedName>
    <definedName name="AF07.3.1._F">'AF07'!$I$17</definedName>
    <definedName name="AF07.3.1._G">'AF07'!$J$17</definedName>
    <definedName name="AF07.3.1._H">'AF07'!$K$17</definedName>
    <definedName name="AF07.3.2._A">'AF07'!$D$18</definedName>
    <definedName name="AF07.3.2._B">'AF07'!$E$18</definedName>
    <definedName name="AF07.3.2._C">'AF07'!$F$18</definedName>
    <definedName name="AF07.3.2._D">'AF07'!$G$18</definedName>
    <definedName name="AF07.3.2._E">'AF07'!$H$18</definedName>
    <definedName name="AF07.3.2._F">'AF07'!$I$18</definedName>
    <definedName name="AF07.3.2._G">'AF07'!$J$18</definedName>
    <definedName name="AF07.3.2._H">'AF07'!$K$18</definedName>
    <definedName name="AF07.3.3._A">'AF07'!$D$19</definedName>
    <definedName name="AF07.3.3._B">'AF07'!$E$19</definedName>
    <definedName name="AF07.3.3._C">'AF07'!$F$19</definedName>
    <definedName name="AF07.3.3._D">'AF07'!$G$19</definedName>
    <definedName name="AF07.3.3._E">'AF07'!$H$19</definedName>
    <definedName name="AF07.3.3._F">'AF07'!$I$19</definedName>
    <definedName name="AF07.3.3._G">'AF07'!$J$19</definedName>
    <definedName name="AF07.3.3._H">'AF07'!$K$19</definedName>
    <definedName name="AF07.3.4._A">'AF07'!$D$20</definedName>
    <definedName name="AF07.3.4._B">'AF07'!$E$20</definedName>
    <definedName name="AF07.3.4._C">'AF07'!$F$20</definedName>
    <definedName name="AF07.3.4._D">'AF07'!$G$20</definedName>
    <definedName name="AF07.3.4._E">'AF07'!$H$20</definedName>
    <definedName name="AF07.3.4._F">'AF07'!$I$20</definedName>
    <definedName name="AF07.3.4._G">'AF07'!$J$20</definedName>
    <definedName name="AF07.3.4._H">'AF07'!$K$20</definedName>
    <definedName name="AF07.3.5._A">'AF07'!$D$21</definedName>
    <definedName name="AF07.3.5._B">'AF07'!$E$21</definedName>
    <definedName name="AF07.3.5._C">'AF07'!$F$21</definedName>
    <definedName name="AF07.3.5._D">'AF07'!$G$21</definedName>
    <definedName name="AF07.3.5._E">'AF07'!$H$21</definedName>
    <definedName name="AF07.3.5._F">'AF07'!$I$21</definedName>
    <definedName name="AF07.3.5._G">'AF07'!$J$21</definedName>
    <definedName name="AF07.3.5._H">'AF07'!$K$21</definedName>
    <definedName name="AF07.3.6._A">'AF07'!$D$22</definedName>
    <definedName name="AF07.3.6._B">'AF07'!$E$22</definedName>
    <definedName name="AF07.3.6._C">'AF07'!$F$22</definedName>
    <definedName name="AF07.3.6._D">'AF07'!$G$22</definedName>
    <definedName name="AF07.3.6._E">'AF07'!$H$22</definedName>
    <definedName name="AF07.3.6._F">'AF07'!$I$22</definedName>
    <definedName name="AF07.3.6._G">'AF07'!$J$22</definedName>
    <definedName name="AF07.3.6._H">'AF07'!$K$22</definedName>
    <definedName name="AF07.3.7._A">'AF07'!$D$23</definedName>
    <definedName name="AF07.3.7._B">'AF07'!$E$23</definedName>
    <definedName name="AF07.3.7._C">'AF07'!$F$23</definedName>
    <definedName name="AF07.3.7._D">'AF07'!$G$23</definedName>
    <definedName name="AF07.3.7._E">'AF07'!$H$23</definedName>
    <definedName name="AF07.3.7._F">'AF07'!$I$23</definedName>
    <definedName name="AF07.3.7._G">'AF07'!$J$23</definedName>
    <definedName name="AF07.3.7._H">'AF07'!$K$23</definedName>
    <definedName name="AF07.4._A">'AF07'!$D$24</definedName>
    <definedName name="AF07.4._B">'AF07'!$E$24</definedName>
    <definedName name="AF07.4._C">'AF07'!$F$24</definedName>
    <definedName name="AF07.4._D">'AF07'!$G$24</definedName>
    <definedName name="AF07.4._E">'AF07'!$H$24</definedName>
    <definedName name="AF07.4._F">'AF07'!$I$24</definedName>
    <definedName name="AF07.4._G">'AF07'!$J$24</definedName>
    <definedName name="AF07.4._H">'AF07'!$K$24</definedName>
    <definedName name="AF07.4.1._A">'AF07'!$D$25</definedName>
    <definedName name="AF07.4.1._B">'AF07'!$E$25</definedName>
    <definedName name="AF07.4.1._C">'AF07'!$F$25</definedName>
    <definedName name="AF07.4.1._D">'AF07'!$G$25</definedName>
    <definedName name="AF07.4.1._E">'AF07'!$H$25</definedName>
    <definedName name="AF07.4.1._F">'AF07'!$I$25</definedName>
    <definedName name="AF07.4.1._G">'AF07'!$J$25</definedName>
    <definedName name="AF07.4.1._H">'AF07'!$K$25</definedName>
    <definedName name="AF07.4.2._A">'AF07'!$D$26</definedName>
    <definedName name="AF07.4.2._B">'AF07'!$E$26</definedName>
    <definedName name="AF07.4.2._C">'AF07'!$F$26</definedName>
    <definedName name="AF07.4.2._D">'AF07'!$G$26</definedName>
    <definedName name="AF07.4.2._E">'AF07'!$H$26</definedName>
    <definedName name="AF07.4.2._F">'AF07'!$I$26</definedName>
    <definedName name="AF07.4.2._G">'AF07'!$J$26</definedName>
    <definedName name="AF07.4.2._H">'AF07'!$K$26</definedName>
    <definedName name="AF07.4.3._A">'AF07'!$D$27</definedName>
    <definedName name="AF07.4.3._B">'AF07'!$E$27</definedName>
    <definedName name="AF07.4.3._C">'AF07'!$F$27</definedName>
    <definedName name="AF07.4.3._D">'AF07'!$G$27</definedName>
    <definedName name="AF07.4.3._E">'AF07'!$H$27</definedName>
    <definedName name="AF07.4.3._F">'AF07'!$I$27</definedName>
    <definedName name="AF07.4.3._G">'AF07'!$J$27</definedName>
    <definedName name="AF07.4.3._H">'AF07'!$K$27</definedName>
    <definedName name="AF07.4.4._A">'AF07'!$D$28</definedName>
    <definedName name="AF07.4.4._B">'AF07'!$E$28</definedName>
    <definedName name="AF07.4.4._C">'AF07'!$F$28</definedName>
    <definedName name="AF07.4.4._D">'AF07'!$G$28</definedName>
    <definedName name="AF07.4.4._E">'AF07'!$H$28</definedName>
    <definedName name="AF07.4.4._F">'AF07'!$I$28</definedName>
    <definedName name="AF07.4.4._G">'AF07'!$J$28</definedName>
    <definedName name="AF07.4.4._H">'AF07'!$K$28</definedName>
    <definedName name="AF07.4.5._A">'AF07'!$D$29</definedName>
    <definedName name="AF07.4.5._B">'AF07'!$E$29</definedName>
    <definedName name="AF07.4.5._C">'AF07'!$F$29</definedName>
    <definedName name="AF07.4.5._D">'AF07'!$G$29</definedName>
    <definedName name="AF07.4.5._E">'AF07'!$H$29</definedName>
    <definedName name="AF07.4.5._F">'AF07'!$I$29</definedName>
    <definedName name="AF07.4.5._G">'AF07'!$J$29</definedName>
    <definedName name="AF07.4.5._H">'AF07'!$K$29</definedName>
    <definedName name="AF07.4.6._A">'AF07'!$D$30</definedName>
    <definedName name="AF07.4.6._B">'AF07'!$E$30</definedName>
    <definedName name="AF07.4.6._C">'AF07'!$F$30</definedName>
    <definedName name="AF07.4.6._D">'AF07'!$G$30</definedName>
    <definedName name="AF07.4.6._E">'AF07'!$H$30</definedName>
    <definedName name="AF07.4.6._F">'AF07'!$I$30</definedName>
    <definedName name="AF07.4.6._G">'AF07'!$J$30</definedName>
    <definedName name="AF07.4.6._H">'AF07'!$K$30</definedName>
    <definedName name="AF07.4.7._A">'AF07'!$D$31</definedName>
    <definedName name="AF07.4.7._B">'AF07'!$E$31</definedName>
    <definedName name="AF07.4.7._C">'AF07'!$F$31</definedName>
    <definedName name="AF07.4.7._D">'AF07'!$G$31</definedName>
    <definedName name="AF07.4.7._E">'AF07'!$H$31</definedName>
    <definedName name="AF07.4.7._F">'AF07'!$I$31</definedName>
    <definedName name="AF07.4.7._G">'AF07'!$J$31</definedName>
    <definedName name="AF07.4.7._H">'AF07'!$K$31</definedName>
    <definedName name="AF07.4.8._A">'AF07'!$D$32</definedName>
    <definedName name="AF07.4.8._B">'AF07'!$E$32</definedName>
    <definedName name="AF07.4.8._C">'AF07'!$F$32</definedName>
    <definedName name="AF07.4.8._D">'AF07'!$G$32</definedName>
    <definedName name="AF07.4.8._E">'AF07'!$H$32</definedName>
    <definedName name="AF07.4.8._F">'AF07'!$I$32</definedName>
    <definedName name="AF07.4.8._G">'AF07'!$J$32</definedName>
    <definedName name="AF07.4.8._H">'AF07'!$K$32</definedName>
    <definedName name="AF07.4.9._A">'AF07'!$D$33</definedName>
    <definedName name="AF07.4.9._B">'AF07'!$E$33</definedName>
    <definedName name="AF07.4.9._C">'AF07'!$F$33</definedName>
    <definedName name="AF07.4.9._D">'AF07'!$G$33</definedName>
    <definedName name="AF07.4.9._E">'AF07'!$H$33</definedName>
    <definedName name="AF07.4.9._F">'AF07'!$I$33</definedName>
    <definedName name="AF07.4.9._G">'AF07'!$J$33</definedName>
    <definedName name="AF07.4.9._H">'AF07'!$K$33</definedName>
    <definedName name="AF07.5._A">'AF07'!$D$34</definedName>
    <definedName name="AF07.5._B">'AF07'!$E$34</definedName>
    <definedName name="AF07.5._C">'AF07'!$F$34</definedName>
    <definedName name="AF07.5._D">'AF07'!$G$34</definedName>
    <definedName name="AF07.5._E">'AF07'!$H$34</definedName>
    <definedName name="AF07.5._F">'AF07'!$I$34</definedName>
    <definedName name="AF07.5._G">'AF07'!$J$34</definedName>
    <definedName name="AF07.5._H">'AF07'!$K$34</definedName>
    <definedName name="AF08.1._A">'AF08'!$D$8</definedName>
    <definedName name="AF08.1._B">'AF08'!$E$8</definedName>
    <definedName name="AF08.1._C">'AF08'!$F$8</definedName>
    <definedName name="AF08.1._D">'AF08'!$G$8</definedName>
    <definedName name="AF08.1._E">'AF08'!$H$8</definedName>
    <definedName name="AF08.1._F">'AF08'!$I$8</definedName>
    <definedName name="AF08.1._G">'AF08'!$J$8</definedName>
    <definedName name="AF08.1._H">'AF08'!$K$8</definedName>
    <definedName name="AF08.1._I">'AF08'!$L$8</definedName>
    <definedName name="AF08.1.1._A">'AF08'!$D$9</definedName>
    <definedName name="AF08.1.1._B">'AF08'!$E$9</definedName>
    <definedName name="AF08.1.1._C">'AF08'!$F$9</definedName>
    <definedName name="AF08.1.1._D">'AF08'!$G$9</definedName>
    <definedName name="AF08.1.1._E">'AF08'!$H$9</definedName>
    <definedName name="AF08.1.1._F">'AF08'!$I$9</definedName>
    <definedName name="AF08.1.1._G">'AF08'!$J$9</definedName>
    <definedName name="AF08.1.1._H">'AF08'!$K$9</definedName>
    <definedName name="AF08.1.1._I">'AF08'!$L$9</definedName>
    <definedName name="AF08.1.2._A">'AF08'!$D$10</definedName>
    <definedName name="AF08.1.2._B">'AF08'!$E$10</definedName>
    <definedName name="AF08.1.2._C">'AF08'!$F$10</definedName>
    <definedName name="AF08.1.2._D">'AF08'!$G$10</definedName>
    <definedName name="AF08.1.2._E">'AF08'!$H$10</definedName>
    <definedName name="AF08.1.2._F">'AF08'!$I$10</definedName>
    <definedName name="AF08.1.2._G">'AF08'!$J$10</definedName>
    <definedName name="AF08.1.2._H">'AF08'!$K$10</definedName>
    <definedName name="AF08.1.2._I">'AF08'!$L$10</definedName>
    <definedName name="AF08.1.3._A">'AF08'!$D$11</definedName>
    <definedName name="AF08.1.3._B">'AF08'!$E$11</definedName>
    <definedName name="AF08.1.3._C">'AF08'!$F$11</definedName>
    <definedName name="AF08.1.3._D">'AF08'!$G$11</definedName>
    <definedName name="AF08.1.3._E">'AF08'!$H$11</definedName>
    <definedName name="AF08.1.3._F">'AF08'!$I$11</definedName>
    <definedName name="AF08.1.3._G">'AF08'!$J$11</definedName>
    <definedName name="AF08.1.3._H">'AF08'!$K$11</definedName>
    <definedName name="AF08.1.3._I">'AF08'!$L$11</definedName>
    <definedName name="AF08.2._A">'AF08'!$D$12</definedName>
    <definedName name="AF08.2._B">'AF08'!$E$12</definedName>
    <definedName name="AF08.2._C">'AF08'!$F$12</definedName>
    <definedName name="AF08.2._D">'AF08'!$G$12</definedName>
    <definedName name="AF08.2._E">'AF08'!$H$12</definedName>
    <definedName name="AF08.2._F">'AF08'!$I$12</definedName>
    <definedName name="AF08.2._G">'AF08'!$J$12</definedName>
    <definedName name="AF08.2._H">'AF08'!$K$12</definedName>
    <definedName name="AF08.2._I">'AF08'!$L$12</definedName>
    <definedName name="AF08.2.1._A">'AF08'!$D$13</definedName>
    <definedName name="AF08.2.1._B">'AF08'!$E$13</definedName>
    <definedName name="AF08.2.1._C">'AF08'!$F$13</definedName>
    <definedName name="AF08.2.1._D">'AF08'!$G$13</definedName>
    <definedName name="AF08.2.1._E">'AF08'!$H$13</definedName>
    <definedName name="AF08.2.1._F">'AF08'!$I$13</definedName>
    <definedName name="AF08.2.1._G">'AF08'!$J$13</definedName>
    <definedName name="AF08.2.1._H">'AF08'!$K$13</definedName>
    <definedName name="AF08.2.1._I">'AF08'!$L$13</definedName>
    <definedName name="AF08.2.2._A">'AF08'!$D$14</definedName>
    <definedName name="AF08.2.2._B">'AF08'!$E$14</definedName>
    <definedName name="AF08.2.2._C">'AF08'!$F$14</definedName>
    <definedName name="AF08.2.2._D">'AF08'!$G$14</definedName>
    <definedName name="AF08.2.2._E">'AF08'!$H$14</definedName>
    <definedName name="AF08.2.2._F">'AF08'!$I$14</definedName>
    <definedName name="AF08.2.2._G">'AF08'!$J$14</definedName>
    <definedName name="AF08.2.2._H">'AF08'!$K$14</definedName>
    <definedName name="AF08.2.2._I">'AF08'!$L$14</definedName>
    <definedName name="AF08.2.3._A">'AF08'!$D$15</definedName>
    <definedName name="AF08.2.3._B">'AF08'!$E$15</definedName>
    <definedName name="AF08.2.3._C">'AF08'!$F$15</definedName>
    <definedName name="AF08.2.3._D">'AF08'!$G$15</definedName>
    <definedName name="AF08.2.3._E">'AF08'!$H$15</definedName>
    <definedName name="AF08.2.3._F">'AF08'!$I$15</definedName>
    <definedName name="AF08.2.3._G">'AF08'!$J$15</definedName>
    <definedName name="AF08.2.3._H">'AF08'!$K$15</definedName>
    <definedName name="AF08.2.3._I">'AF08'!$L$15</definedName>
    <definedName name="AF08.3._A">'AF08'!$D$16</definedName>
    <definedName name="AF08.3._B">'AF08'!$E$16</definedName>
    <definedName name="AF08.3._C">'AF08'!$F$16</definedName>
    <definedName name="AF08.3._D">'AF08'!$G$16</definedName>
    <definedName name="AF08.3._E">'AF08'!$H$16</definedName>
    <definedName name="AF08.3._F">'AF08'!$I$16</definedName>
    <definedName name="AF08.3._G">'AF08'!$J$16</definedName>
    <definedName name="AF08.3._H">'AF08'!$K$16</definedName>
    <definedName name="AF08.3._I">'AF08'!$L$16</definedName>
    <definedName name="AF08.3.1._A">'AF08'!$D$17</definedName>
    <definedName name="AF08.3.1._B">'AF08'!$E$17</definedName>
    <definedName name="AF08.3.1._C">'AF08'!$F$17</definedName>
    <definedName name="AF08.3.1._D">'AF08'!$G$17</definedName>
    <definedName name="AF08.3.1._E">'AF08'!$H$17</definedName>
    <definedName name="AF08.3.1._F">'AF08'!$I$17</definedName>
    <definedName name="AF08.3.1._G">'AF08'!$J$17</definedName>
    <definedName name="AF08.3.1._H">'AF08'!$K$17</definedName>
    <definedName name="AF08.3.1._I">'AF08'!$L$17</definedName>
    <definedName name="AF08.3.2._A">'AF08'!$D$18</definedName>
    <definedName name="AF08.3.2._B">'AF08'!$E$18</definedName>
    <definedName name="AF08.3.2._C">'AF08'!$F$18</definedName>
    <definedName name="AF08.3.2._D">'AF08'!$G$18</definedName>
    <definedName name="AF08.3.2._E">'AF08'!$H$18</definedName>
    <definedName name="AF08.3.2._F">'AF08'!$I$18</definedName>
    <definedName name="AF08.3.2._G">'AF08'!$J$18</definedName>
    <definedName name="AF08.3.2._H">'AF08'!$K$18</definedName>
    <definedName name="AF08.3.2._I">'AF08'!$L$18</definedName>
    <definedName name="AF08.3.3._A">'AF08'!$D$19</definedName>
    <definedName name="AF08.3.3._B">'AF08'!$E$19</definedName>
    <definedName name="AF08.3.3._C">'AF08'!$F$19</definedName>
    <definedName name="AF08.3.3._D">'AF08'!$G$19</definedName>
    <definedName name="AF08.3.3._E">'AF08'!$H$19</definedName>
    <definedName name="AF08.3.3._F">'AF08'!$I$19</definedName>
    <definedName name="AF08.3.3._G">'AF08'!$J$19</definedName>
    <definedName name="AF08.3.3._H">'AF08'!$K$19</definedName>
    <definedName name="AF08.3.3._I">'AF08'!$L$19</definedName>
    <definedName name="AF08.4._A">'AF08'!$D$20</definedName>
    <definedName name="AF08.4._B">'AF08'!$E$20</definedName>
    <definedName name="AF08.4._C">'AF08'!$F$20</definedName>
    <definedName name="AF08.4._D">'AF08'!$G$20</definedName>
    <definedName name="AF08.4._E">'AF08'!$H$20</definedName>
    <definedName name="AF08.4._F">'AF08'!$I$20</definedName>
    <definedName name="AF08.4._G">'AF08'!$J$20</definedName>
    <definedName name="AF08.4._H">'AF08'!$K$20</definedName>
    <definedName name="AF08.4._I">'AF08'!$L$20</definedName>
    <definedName name="AF08.4.1._A">'AF08'!$D$21</definedName>
    <definedName name="AF08.4.1._B">'AF08'!$E$21</definedName>
    <definedName name="AF08.4.1._C">'AF08'!$F$21</definedName>
    <definedName name="AF08.4.1._D">'AF08'!$G$21</definedName>
    <definedName name="AF08.4.1._E">'AF08'!$H$21</definedName>
    <definedName name="AF08.4.1._F">'AF08'!$I$21</definedName>
    <definedName name="AF08.4.1._G">'AF08'!$J$21</definedName>
    <definedName name="AF08.4.1._H">'AF08'!$K$21</definedName>
    <definedName name="AF08.4.1._I">'AF08'!$L$21</definedName>
    <definedName name="AF08.4.2._A">'AF08'!$D$22</definedName>
    <definedName name="AF08.4.2._B">'AF08'!$E$22</definedName>
    <definedName name="AF08.4.2._C">'AF08'!$F$22</definedName>
    <definedName name="AF08.4.2._D">'AF08'!$G$22</definedName>
    <definedName name="AF08.4.2._E">'AF08'!$H$22</definedName>
    <definedName name="AF08.4.2._F">'AF08'!$I$22</definedName>
    <definedName name="AF08.4.2._G">'AF08'!$J$22</definedName>
    <definedName name="AF08.4.2._H">'AF08'!$K$22</definedName>
    <definedName name="AF08.4.2._I">'AF08'!$L$22</definedName>
    <definedName name="AF08.4.3._A">'AF08'!$D$23</definedName>
    <definedName name="AF08.4.3._B">'AF08'!$E$23</definedName>
    <definedName name="AF08.4.3._C">'AF08'!$F$23</definedName>
    <definedName name="AF08.4.3._D">'AF08'!$G$23</definedName>
    <definedName name="AF08.4.3._E">'AF08'!$H$23</definedName>
    <definedName name="AF08.4.3._F">'AF08'!$I$23</definedName>
    <definedName name="AF08.4.3._G">'AF08'!$J$23</definedName>
    <definedName name="AF08.4.3._H">'AF08'!$K$23</definedName>
    <definedName name="AF08.4.3._I">'AF08'!$L$23</definedName>
    <definedName name="AF08.5._A">'AF08'!$D$24</definedName>
    <definedName name="AF08.5._B">'AF08'!$E$24</definedName>
    <definedName name="AF08.5._C">'AF08'!$F$24</definedName>
    <definedName name="AF08.5._D">'AF08'!$G$24</definedName>
    <definedName name="AF08.5._E">'AF08'!$H$24</definedName>
    <definedName name="AF08.5._F">'AF08'!$I$24</definedName>
    <definedName name="AF08.5._G">'AF08'!$J$24</definedName>
    <definedName name="AF08.5._H">'AF08'!$K$24</definedName>
    <definedName name="AF08.5._I">'AF08'!$L$24</definedName>
    <definedName name="AF08.5.1._A">'AF08'!$D$25</definedName>
    <definedName name="AF08.5.1._B">'AF08'!$E$25</definedName>
    <definedName name="AF08.5.1._C">'AF08'!$F$25</definedName>
    <definedName name="AF08.5.1._D">'AF08'!$G$25</definedName>
    <definedName name="AF08.5.1._E">'AF08'!$H$25</definedName>
    <definedName name="AF08.5.1._F">'AF08'!$I$25</definedName>
    <definedName name="AF08.5.1._G">'AF08'!$J$25</definedName>
    <definedName name="AF08.5.1._H">'AF08'!$K$25</definedName>
    <definedName name="AF08.5.1._I">'AF08'!$L$25</definedName>
    <definedName name="AF08.5.2._A">'AF08'!$D$26</definedName>
    <definedName name="AF08.5.2._B">'AF08'!$E$26</definedName>
    <definedName name="AF08.5.2._C">'AF08'!$F$26</definedName>
    <definedName name="AF08.5.2._D">'AF08'!$G$26</definedName>
    <definedName name="AF08.5.2._E">'AF08'!$H$26</definedName>
    <definedName name="AF08.5.2._F">'AF08'!$I$26</definedName>
    <definedName name="AF08.5.2._G">'AF08'!$J$26</definedName>
    <definedName name="AF08.5.2._H">'AF08'!$K$26</definedName>
    <definedName name="AF08.5.2._I">'AF08'!$L$26</definedName>
    <definedName name="AF08.6._A">'AF08'!$D$27</definedName>
    <definedName name="AF08.6._B">'AF08'!$E$27</definedName>
    <definedName name="AF08.6._C">'AF08'!$F$27</definedName>
    <definedName name="AF08.6._D">'AF08'!$G$27</definedName>
    <definedName name="AF08.6._E">'AF08'!$H$27</definedName>
    <definedName name="AF08.6._F">'AF08'!$I$27</definedName>
    <definedName name="AF08.6._G">'AF08'!$J$27</definedName>
    <definedName name="AF08.6._H">'AF08'!$K$27</definedName>
    <definedName name="AF08.6._I">'AF08'!$L$27</definedName>
    <definedName name="AF09.1._A">'AF09'!$D$6</definedName>
    <definedName name="AF09.1.1._A">'AF09'!$D$7</definedName>
    <definedName name="AF09.1.2._A">'AF09'!$D$8</definedName>
    <definedName name="AF09.1.3._A">'AF09'!$D$9</definedName>
    <definedName name="AF09.1.4._A">'AF09'!$D$10</definedName>
    <definedName name="AF09.1.5._A">'AF09'!$D$11</definedName>
    <definedName name="AF09.2._A">'AF09'!$D$12</definedName>
    <definedName name="AF09.3._A">'AF09'!$D$13</definedName>
    <definedName name="AF09.4._A">'AF09'!$D$14</definedName>
    <definedName name="AF09.5._A">'AF09'!$D$15</definedName>
    <definedName name="AF09.6._A">'AF09'!$D$16</definedName>
    <definedName name="AF09.6.1._A">'AF09'!$D$17</definedName>
    <definedName name="AF09.6.2._A">'AF09'!$D$18</definedName>
    <definedName name="AF09.6.3._A">'AF09'!$D$19</definedName>
    <definedName name="AF09.6.4._A">'AF09'!$D$20</definedName>
    <definedName name="AF09.6.5._A">'AF09'!$D$21</definedName>
    <definedName name="AF09.7._A">'AF09'!$D$22</definedName>
    <definedName name="AF09.7.1._A">'AF09'!$D$23</definedName>
    <definedName name="AF09.7.1.1._A">'AF09'!$D$24</definedName>
    <definedName name="AF09.7.1.2._A">'AF09'!$D$25</definedName>
    <definedName name="AF09.7.2._A">'AF09'!$D$26</definedName>
    <definedName name="AF09.7.2.1._A">'AF09'!$D$27</definedName>
    <definedName name="AF09.7.2.2._A">'AF09'!$D$28</definedName>
    <definedName name="AF09.7.3._A">'AF09'!$D$29</definedName>
    <definedName name="AF09.7.4._A">'AF09'!$D$30</definedName>
    <definedName name="AF09.7.5._A">'AF09'!$D$31</definedName>
    <definedName name="AF09.7.6._A">'AF09'!$D$32</definedName>
    <definedName name="AF09.7.7._A">'AF09'!$D$33</definedName>
    <definedName name="AF09.8._A">'AF09'!$D$34</definedName>
    <definedName name="AF09.9._A">'AF09'!$D$35</definedName>
    <definedName name="AF09.9.1._A">'AF09'!$D$36</definedName>
    <definedName name="AF09.9.2._A">'AF09'!$D$37</definedName>
    <definedName name="AF09.9.3._A">'AF09'!$D$38</definedName>
    <definedName name="AF09.9.4._A">'AF09'!$D$39</definedName>
    <definedName name="AF09.9.5._A">'AF09'!$D$40</definedName>
    <definedName name="AT01.1._A">'AT01'!$D$6</definedName>
    <definedName name="AT01.1._B">'AT01'!$E$6</definedName>
    <definedName name="AT01.2._A">'AT01'!$D$7</definedName>
    <definedName name="AT01.2._B">'AT01'!$E$7</definedName>
    <definedName name="AT01.2.1._A">'AT01'!$D$8</definedName>
    <definedName name="AT01.2.1._B">'AT01'!$E$8</definedName>
    <definedName name="AT01.2.2._A">'AT01'!$D$9</definedName>
    <definedName name="AT01.2.2._B">'AT01'!$E$9</definedName>
    <definedName name="AT01.2.3._A">'AT01'!$D$10</definedName>
    <definedName name="AT01.2.3._B">'AT01'!$E$10</definedName>
    <definedName name="AT01.2.4._A">'AT01'!$D$11</definedName>
    <definedName name="AT01.2.4._B">'AT01'!$E$11</definedName>
    <definedName name="AT01.2.5._A">'AT01'!$D$12</definedName>
    <definedName name="AT01.2.5._B">'AT01'!$E$12</definedName>
    <definedName name="AT01.2.6._A">'AT01'!$D$13</definedName>
    <definedName name="AT01.2.6._B">'AT01'!$E$13</definedName>
    <definedName name="AT01.3._A">'AT01'!$D$14</definedName>
    <definedName name="AT01.3._B">'AT01'!$E$14</definedName>
    <definedName name="AT01.3.1._A">'AT01'!$D$15</definedName>
    <definedName name="AT01.3.1._B">'AT01'!$E$15</definedName>
    <definedName name="AT01.3.2._A">'AT01'!$D$16</definedName>
    <definedName name="AT01.3.2._B">'AT01'!$E$16</definedName>
    <definedName name="AT01.3.3._A">'AT01'!$D$17</definedName>
    <definedName name="AT01.3.3._B">'AT01'!$E$17</definedName>
    <definedName name="AT01.4._A">'AT01'!$D$18</definedName>
    <definedName name="AT01.4._B">'AT01'!$E$18</definedName>
    <definedName name="AT01.4.1._A">'AT01'!$D$19</definedName>
    <definedName name="AT01.4.1._B">'AT01'!$E$19</definedName>
    <definedName name="AT01.4.2._A">'AT01'!$D$20</definedName>
    <definedName name="AT01.4.2._B">'AT01'!$E$20</definedName>
    <definedName name="AT01.5._A">'AT01'!$D$21</definedName>
    <definedName name="AT01.5._B">'AT01'!$E$21</definedName>
    <definedName name="AT01.6._A">'AT01'!$D$22</definedName>
    <definedName name="AT01.6._B">'AT01'!$E$22</definedName>
    <definedName name="AT01.7._A">'AT01'!$D$23</definedName>
    <definedName name="AT01.7._B">'AT01'!$E$23</definedName>
    <definedName name="BA02.1._A">'BA02'!$D$6</definedName>
    <definedName name="BA02.1.1._A">'BA02'!$D$7</definedName>
    <definedName name="BA02.1.2._A">'BA02'!$D$8</definedName>
    <definedName name="BA02.10._A">'BA02'!$D$36</definedName>
    <definedName name="BA02.2._A">'BA02'!$D$9</definedName>
    <definedName name="BA02.2.1._A">'BA02'!$D$10</definedName>
    <definedName name="BA02.2.1.1._A">'BA02'!$D$11</definedName>
    <definedName name="BA02.2.1.2._A">'BA02'!$D$12</definedName>
    <definedName name="BA02.2.1.3._A">'BA02'!$D$13</definedName>
    <definedName name="BA02.2.2._A">'BA02'!$D$14</definedName>
    <definedName name="BA02.2.2.1._A">'BA02'!$D$15</definedName>
    <definedName name="BA02.2.2.2._A">'BA02'!$D$16</definedName>
    <definedName name="BA02.2.2.3._A">'BA02'!$D$17</definedName>
    <definedName name="BA02.3._A">'BA02'!$D$18</definedName>
    <definedName name="BA02.3.1._A">'BA02'!$D$19</definedName>
    <definedName name="BA02.3.2._A">'BA02'!$D$20</definedName>
    <definedName name="BA02.3.3._A">'BA02'!$D$21</definedName>
    <definedName name="BA02.4._A">'BA02'!$D$22</definedName>
    <definedName name="BA02.4.1._A">'BA02'!$D$23</definedName>
    <definedName name="BA02.4.2._A">'BA02'!$D$24</definedName>
    <definedName name="BA02.4.3._A">'BA02'!$D$25</definedName>
    <definedName name="BA02.5._A">'BA02'!$D$26</definedName>
    <definedName name="BA02.5.1._A">'BA02'!$D$27</definedName>
    <definedName name="BA02.5.2._A">'BA02'!$D$28</definedName>
    <definedName name="BA02.6._A">'BA02'!$D$29</definedName>
    <definedName name="BA02.7._A">'BA02'!$D$30</definedName>
    <definedName name="BA02.8._A">'BA02'!$D$31</definedName>
    <definedName name="BA02.8.1._A">'BA02'!$D$32</definedName>
    <definedName name="BA02.8.2._A">'BA02'!$D$33</definedName>
    <definedName name="BA02.9._A">'BA02'!$D$34</definedName>
    <definedName name="BA02.9.1._A">'BA02'!$D$35</definedName>
    <definedName name="BP02.1._A">'BP02'!$D$6</definedName>
    <definedName name="BP02.1.1._A">'BP02'!$D$7</definedName>
    <definedName name="BP02.1.1.1._A">'BP02'!$D$8</definedName>
    <definedName name="BP02.1.1.2._A">'BP02'!$D$9</definedName>
    <definedName name="BP02.1.1.3._A">'BP02'!$D$10</definedName>
    <definedName name="BP02.1.2._A">'BP02'!$D$11</definedName>
    <definedName name="BP02.1.2.1._A">'BP02'!$D$12</definedName>
    <definedName name="BP02.1.2.2._A">'BP02'!$D$13</definedName>
    <definedName name="BP02.1.2.3._A">'BP02'!$D$14</definedName>
    <definedName name="BP02.10._A">'BP02'!$D$28</definedName>
    <definedName name="BP02.10.1._A">'BP02'!$D$29</definedName>
    <definedName name="BP02.10.2._A">'BP02'!$D$30</definedName>
    <definedName name="BP02.11._A">'BP02'!$D$31</definedName>
    <definedName name="BP02.12._A">'BP02'!$D$32</definedName>
    <definedName name="BP02.13._A">'BP02'!$D$33</definedName>
    <definedName name="BP02.14._A">'BP02'!$D$34</definedName>
    <definedName name="BP02.2._A">'BP02'!$D$15</definedName>
    <definedName name="BP02.2.1._A">'BP02'!$D$16</definedName>
    <definedName name="BP02.2.2._A">'BP02'!$D$17</definedName>
    <definedName name="BP02.2.3._A">'BP02'!$D$18</definedName>
    <definedName name="BP02.3._A">'BP02'!$D$19</definedName>
    <definedName name="BP02.3.1._A">'BP02'!$D$20</definedName>
    <definedName name="BP02.3.2._A">'BP02'!$D$21</definedName>
    <definedName name="BP02.4._A">'BP02'!$D$22</definedName>
    <definedName name="BP02.5._A">'BP02'!$D$23</definedName>
    <definedName name="BP02.6._A">'BP02'!$D$24</definedName>
    <definedName name="BP02.7._A">'BP02'!$D$25</definedName>
    <definedName name="BP02.8._A">'BP02'!$D$26</definedName>
    <definedName name="BP02.9._A">'BP02'!$D$27</definedName>
    <definedName name="DO02.1._A">'DO02'!$D$5</definedName>
    <definedName name="DO02.10._A">'DO02'!$D$14</definedName>
    <definedName name="DO02.10.1._A">'DO02'!$D$15</definedName>
    <definedName name="DO02.10.2._A">'DO02'!$D$16</definedName>
    <definedName name="DO02.10.3._A">'DO02'!$D$17</definedName>
    <definedName name="DO02.10.4._A">'DO02'!$D$18</definedName>
    <definedName name="DO02.11._A">'DO02'!$D$19</definedName>
    <definedName name="DO02.12._A">'DO02'!$D$20</definedName>
    <definedName name="DO02.12.1._A">'DO02'!$D$21</definedName>
    <definedName name="DO02.13._A">'DO02'!$D$22</definedName>
    <definedName name="DO02.14._A">'DO02'!$D$23</definedName>
    <definedName name="DO02.14.1._A">'DO02'!$D$24</definedName>
    <definedName name="DO02.14.2._A">'DO02'!$D$25</definedName>
    <definedName name="DO02.15.1._A">'DO02'!$D$27</definedName>
    <definedName name="DO02.15.2._A">'DO02'!$D$28</definedName>
    <definedName name="DO02.15.3._A">'DO02'!$D$29</definedName>
    <definedName name="DO02.15.4._A">'DO02'!$D$30</definedName>
    <definedName name="DO02.15.5._A">'DO02'!$D$31</definedName>
    <definedName name="DO02.16.1._A">'DO02'!$D$33</definedName>
    <definedName name="DO02.16.2._A">'DO02'!$D$34</definedName>
    <definedName name="DO02.16.3._A">'DO02'!$D$35</definedName>
    <definedName name="DO02.17.1._A">'DO02'!$D$37</definedName>
    <definedName name="DO02.17.2._A">'DO02'!$D$38</definedName>
    <definedName name="DO02.17.3._A">'DO02'!$D$39</definedName>
    <definedName name="DO02.18._A">'DO02'!$D$40</definedName>
    <definedName name="DO02.19._A">'DO02'!$D$41</definedName>
    <definedName name="DO02.2._A">'DO02'!$D$6</definedName>
    <definedName name="DO02.3._A">'DO02'!$D$7</definedName>
    <definedName name="DO02.4._A">'DO02'!$D$8</definedName>
    <definedName name="DO02.5._A">'DO02'!$D$9</definedName>
    <definedName name="DO02.6._A">'DO02'!$D$10</definedName>
    <definedName name="DO02.7._A">'DO02'!$D$11</definedName>
    <definedName name="DO02.8._A">'DO02'!$D$12</definedName>
    <definedName name="DO02.9._A">'DO02'!$D$13</definedName>
    <definedName name="DO03.1._A">'DO03'!$D$6</definedName>
    <definedName name="DO03.1._B">'DO03'!$E$6</definedName>
    <definedName name="DO03.1._C">'DO03'!$F$6</definedName>
    <definedName name="DO03.1._D">'DO03'!$G$6</definedName>
    <definedName name="DO03.1._E">'DO03'!$H$6</definedName>
    <definedName name="DO03.1._F">'DO03'!$I$6</definedName>
    <definedName name="DO03.1._G">'DO03'!$J$6</definedName>
    <definedName name="DO03.1.1._A">'DO03'!$D$7</definedName>
    <definedName name="DO03.1.1._B">'DO03'!$E$7</definedName>
    <definedName name="DO03.1.1._C">'DO03'!$F$7</definedName>
    <definedName name="DO03.1.1._D">'DO03'!$G$7</definedName>
    <definedName name="DO03.1.1._E">'DO03'!$H$7</definedName>
    <definedName name="DO03.1.1._F">'DO03'!$I$7</definedName>
    <definedName name="DO03.1.1._G">'DO03'!$J$7</definedName>
    <definedName name="DO03.1.2._A">'DO03'!$D$8</definedName>
    <definedName name="DO03.1.2._B">'DO03'!$E$8</definedName>
    <definedName name="DO03.1.2._C">'DO03'!$F$8</definedName>
    <definedName name="DO03.1.2._D">'DO03'!$G$8</definedName>
    <definedName name="DO03.1.2._E">'DO03'!$H$8</definedName>
    <definedName name="DO03.1.2._F">'DO03'!$I$8</definedName>
    <definedName name="DO03.1.2._G">'DO03'!$J$8</definedName>
    <definedName name="DO03.1.3._A">'DO03'!$D$9</definedName>
    <definedName name="DO03.1.3._B">'DO03'!$E$9</definedName>
    <definedName name="DO03.1.3._C">'DO03'!$F$9</definedName>
    <definedName name="DO03.1.3._D">'DO03'!$G$9</definedName>
    <definedName name="DO03.1.3._E">'DO03'!$H$9</definedName>
    <definedName name="DO03.1.3._F">'DO03'!$I$9</definedName>
    <definedName name="DO03.1.3._G">'DO03'!$J$9</definedName>
    <definedName name="DO03.1.4._A">'DO03'!$D$10</definedName>
    <definedName name="DO03.1.4._B">'DO03'!$E$10</definedName>
    <definedName name="DO03.1.4._C">'DO03'!$F$10</definedName>
    <definedName name="DO03.1.4._D">'DO03'!$G$10</definedName>
    <definedName name="DO03.1.4._E">'DO03'!$H$10</definedName>
    <definedName name="DO03.1.4._F">'DO03'!$I$10</definedName>
    <definedName name="DO03.1.4._G">'DO03'!$J$10</definedName>
    <definedName name="DO03.2._A">'DO03'!$D$11</definedName>
    <definedName name="DO03.2._B">'DO03'!$E$11</definedName>
    <definedName name="DO03.2._C">'DO03'!$F$11</definedName>
    <definedName name="DO03.2._D">'DO03'!$G$11</definedName>
    <definedName name="DO03.2._E">'DO03'!$H$11</definedName>
    <definedName name="DO03.2._F">'DO03'!$I$11</definedName>
    <definedName name="DO03.2._G">'DO03'!$J$11</definedName>
    <definedName name="DO03.2.1._A">'DO03'!$D$12</definedName>
    <definedName name="DO03.2.1._B">'DO03'!$E$12</definedName>
    <definedName name="DO03.2.1._C">'DO03'!$F$12</definedName>
    <definedName name="DO03.2.1._D">'DO03'!$G$12</definedName>
    <definedName name="DO03.2.1._E">'DO03'!$H$12</definedName>
    <definedName name="DO03.2.1._F">'DO03'!$I$12</definedName>
    <definedName name="DO03.2.1._G">'DO03'!$J$12</definedName>
    <definedName name="DO03.2.2._A">'DO03'!$D$13</definedName>
    <definedName name="DO03.2.2._B">'DO03'!$E$13</definedName>
    <definedName name="DO03.2.2._C">'DO03'!$F$13</definedName>
    <definedName name="DO03.2.2._D">'DO03'!$G$13</definedName>
    <definedName name="DO03.2.2._E">'DO03'!$H$13</definedName>
    <definedName name="DO03.2.2._F">'DO03'!$I$13</definedName>
    <definedName name="DO03.2.2._G">'DO03'!$J$13</definedName>
    <definedName name="DO03.2.3._A">'DO03'!$D$14</definedName>
    <definedName name="DO03.2.3._B">'DO03'!$E$14</definedName>
    <definedName name="DO03.2.3._C">'DO03'!$F$14</definedName>
    <definedName name="DO03.2.3._D">'DO03'!$G$14</definedName>
    <definedName name="DO03.2.3._E">'DO03'!$H$14</definedName>
    <definedName name="DO03.2.3._F">'DO03'!$I$14</definedName>
    <definedName name="DO03.2.3._G">'DO03'!$J$14</definedName>
    <definedName name="DO03.2.4._A">'DO03'!$D$15</definedName>
    <definedName name="DO03.2.4._B">'DO03'!$E$15</definedName>
    <definedName name="DO03.2.4._C">'DO03'!$F$15</definedName>
    <definedName name="DO03.2.4._D">'DO03'!$G$15</definedName>
    <definedName name="DO03.2.4._E">'DO03'!$H$15</definedName>
    <definedName name="DO03.2.4._F">'DO03'!$I$15</definedName>
    <definedName name="DO03.2.4._G">'DO03'!$J$15</definedName>
    <definedName name="DO03.3._A">'DO03'!$D$16</definedName>
    <definedName name="DO03.3._B">'DO03'!$E$16</definedName>
    <definedName name="DO03.3._C">'DO03'!$F$16</definedName>
    <definedName name="DO03.3._D">'DO03'!$G$16</definedName>
    <definedName name="DO03.3._E">'DO03'!$H$16</definedName>
    <definedName name="DO03.3._F">'DO03'!$I$16</definedName>
    <definedName name="DO03.3._G">'DO03'!$J$16</definedName>
    <definedName name="DO03.4._A">'DO03'!$D$17</definedName>
    <definedName name="DO03.4._B">'DO03'!$E$17</definedName>
    <definedName name="DO03.4._C">'DO03'!$F$17</definedName>
    <definedName name="DO03.4._D">'DO03'!$G$17</definedName>
    <definedName name="DO03.4._E">'DO03'!$H$17</definedName>
    <definedName name="DO03.4._F">'DO03'!$I$17</definedName>
    <definedName name="DO03.4._G">'DO03'!$J$17</definedName>
    <definedName name="DO03.4.1._A">'DO03'!$D$18</definedName>
    <definedName name="DO03.4.1._B">'DO03'!$E$18</definedName>
    <definedName name="DO03.4.1._C">'DO03'!$F$18</definedName>
    <definedName name="DO03.4.1._D">'DO03'!$G$18</definedName>
    <definedName name="DO03.4.1._E">'DO03'!$H$18</definedName>
    <definedName name="DO03.4.1._F">'DO03'!$I$18</definedName>
    <definedName name="DO03.4.1._G">'DO03'!$J$18</definedName>
    <definedName name="DO03.4.2._A">'DO03'!$D$19</definedName>
    <definedName name="DO03.4.2._B">'DO03'!$E$19</definedName>
    <definedName name="DO03.4.2._C">'DO03'!$F$19</definedName>
    <definedName name="DO03.4.2._D">'DO03'!$G$19</definedName>
    <definedName name="DO03.4.2._E">'DO03'!$H$19</definedName>
    <definedName name="DO03.4.2._F">'DO03'!$I$19</definedName>
    <definedName name="DO03.4.2._G">'DO03'!$J$19</definedName>
    <definedName name="DO03.4.3._A">'DO03'!$D$20</definedName>
    <definedName name="DO03.4.3._B">'DO03'!$E$20</definedName>
    <definedName name="DO03.4.3._C">'DO03'!$F$20</definedName>
    <definedName name="DO03.4.3._D">'DO03'!$G$20</definedName>
    <definedName name="DO03.4.3._E">'DO03'!$H$20</definedName>
    <definedName name="DO03.4.3._F">'DO03'!$I$20</definedName>
    <definedName name="DO03.4.3._G">'DO03'!$J$20</definedName>
    <definedName name="DO03.4.4._A">'DO03'!$D$21</definedName>
    <definedName name="DO03.4.4._B">'DO03'!$E$21</definedName>
    <definedName name="DO03.4.4._C">'DO03'!$F$21</definedName>
    <definedName name="DO03.4.4._D">'DO03'!$G$21</definedName>
    <definedName name="DO03.4.4._E">'DO03'!$H$21</definedName>
    <definedName name="DO03.4.4._F">'DO03'!$I$21</definedName>
    <definedName name="DO03.4.4._G">'DO03'!$J$21</definedName>
    <definedName name="DO03.4.5._A">'DO03'!$D$22</definedName>
    <definedName name="DO03.4.5._B">'DO03'!$E$22</definedName>
    <definedName name="DO03.4.5._C">'DO03'!$F$22</definedName>
    <definedName name="DO03.4.5._D">'DO03'!$G$22</definedName>
    <definedName name="DO03.4.5._E">'DO03'!$H$22</definedName>
    <definedName name="DO03.4.5._F">'DO03'!$I$22</definedName>
    <definedName name="DO03.4.5._G">'DO03'!$J$22</definedName>
    <definedName name="DPW01.1._A">'DPW01'!$D$7</definedName>
    <definedName name="DPW01.1._AA">'DPW01'!$AC$7</definedName>
    <definedName name="DPW01.1._AB">'DPW01'!$AD$7</definedName>
    <definedName name="DPW01.1._AC">'DPW01'!$AE$7</definedName>
    <definedName name="DPW01.1._AD">'DPW01'!$AF$7</definedName>
    <definedName name="DPW01.1._AE">'DPW01'!$AG$7</definedName>
    <definedName name="DPW01.1._AF">'DPW01'!$AH$7</definedName>
    <definedName name="DPW01.1._AG">'DPW01'!$AI$7</definedName>
    <definedName name="DPW01.1._AH">'DPW01'!$AJ$7</definedName>
    <definedName name="DPW01.1._AI">'DPW01'!$AK$7</definedName>
    <definedName name="DPW01.1._AJ">'DPW01'!$AL$7</definedName>
    <definedName name="DPW01.1._B">'DPW01'!$E$7</definedName>
    <definedName name="DPW01.1._C">'DPW01'!$F$7</definedName>
    <definedName name="DPW01.1._D">'DPW01'!$G$7</definedName>
    <definedName name="DPW01.1._E">'DPW01'!$H$7</definedName>
    <definedName name="DPW01.1._F">'DPW01'!$I$7</definedName>
    <definedName name="DPW01.1._G">'DPW01'!$J$7</definedName>
    <definedName name="DPW01.1._H">'DPW01'!$K$7</definedName>
    <definedName name="DPW01.1._I">'DPW01'!$L$7</definedName>
    <definedName name="DPW01.1._J">'DPW01'!$M$7</definedName>
    <definedName name="DPW01.1._K">'DPW01'!$N$7</definedName>
    <definedName name="DPW01.1._L">'DPW01'!$O$7</definedName>
    <definedName name="DPW01.1._M">'DPW01'!$P$7</definedName>
    <definedName name="DPW01.1._N">'DPW01'!$Q$7</definedName>
    <definedName name="DPW01.1._O">'DPW01'!$R$7</definedName>
    <definedName name="DPW01.1._P">'DPW01'!$S$7</definedName>
    <definedName name="DPW01.1._R">'DPW01'!$T$7</definedName>
    <definedName name="DPW01.1._S">'DPW01'!$U$7</definedName>
    <definedName name="DPW01.1._T">'DPW01'!$V$7</definedName>
    <definedName name="DPW01.1._U">'DPW01'!$W$7</definedName>
    <definedName name="DPW01.1._V">'DPW01'!$X$7</definedName>
    <definedName name="DPW01.1._W">'DPW01'!$Y$7</definedName>
    <definedName name="DPW01.1._X">'DPW01'!$Z$7</definedName>
    <definedName name="DPW01.1._Y">'DPW01'!$AA$7</definedName>
    <definedName name="DPW01.1._Z">'DPW01'!$AB$7</definedName>
    <definedName name="DPW01.1.1._B">'DPW01'!$E$8</definedName>
    <definedName name="DPW01.1.2._A">'DPW01'!$D$9</definedName>
    <definedName name="DPW01.1.2._AA">'DPW01'!$AC$9</definedName>
    <definedName name="DPW01.1.2._AB">'DPW01'!$AD$9</definedName>
    <definedName name="DPW01.1.2._AC">'DPW01'!$AE$9</definedName>
    <definedName name="DPW01.1.2._AD">'DPW01'!$AF$9</definedName>
    <definedName name="DPW01.1.2._AE">'DPW01'!$AG$9</definedName>
    <definedName name="DPW01.1.2._AF">'DPW01'!$AH$9</definedName>
    <definedName name="DPW01.1.2._AG">'DPW01'!$AI$9</definedName>
    <definedName name="DPW01.1.2._AH">'DPW01'!$AJ$9</definedName>
    <definedName name="DPW01.1.2._AI">'DPW01'!$AK$9</definedName>
    <definedName name="DPW01.1.2._AJ">'DPW01'!$AL$9</definedName>
    <definedName name="DPW01.1.2._B">'DPW01'!$E$9</definedName>
    <definedName name="DPW01.1.2._C">'DPW01'!$F$9</definedName>
    <definedName name="DPW01.1.2._D">'DPW01'!$G$9</definedName>
    <definedName name="DPW01.1.2._E">'DPW01'!$H$9</definedName>
    <definedName name="DPW01.1.2._F">'DPW01'!$I$9</definedName>
    <definedName name="DPW01.1.2._G">'DPW01'!$J$9</definedName>
    <definedName name="DPW01.1.2._H">'DPW01'!$K$9</definedName>
    <definedName name="DPW01.1.2._I">'DPW01'!$L$9</definedName>
    <definedName name="DPW01.1.2._J">'DPW01'!$M$9</definedName>
    <definedName name="DPW01.1.2._K">'DPW01'!$N$9</definedName>
    <definedName name="DPW01.1.2._L">'DPW01'!$O$9</definedName>
    <definedName name="DPW01.1.2._M">'DPW01'!$P$9</definedName>
    <definedName name="DPW01.1.2._N">'DPW01'!$Q$9</definedName>
    <definedName name="DPW01.1.2._O">'DPW01'!$R$9</definedName>
    <definedName name="DPW01.1.2._P">'DPW01'!$S$9</definedName>
    <definedName name="DPW01.1.2._R">'DPW01'!$T$9</definedName>
    <definedName name="DPW01.1.2._S">'DPW01'!$U$9</definedName>
    <definedName name="DPW01.1.2._T">'DPW01'!$V$9</definedName>
    <definedName name="DPW01.1.2._U">'DPW01'!$W$9</definedName>
    <definedName name="DPW01.1.2._V">'DPW01'!$X$9</definedName>
    <definedName name="DPW01.1.2._W">'DPW01'!$Y$9</definedName>
    <definedName name="DPW01.1.2._X">'DPW01'!$Z$9</definedName>
    <definedName name="DPW01.1.2._Y">'DPW01'!$AA$9</definedName>
    <definedName name="DPW01.1.2._Z">'DPW01'!$AB$9</definedName>
    <definedName name="DPW01.1.3._A">'DPW01'!$D$10</definedName>
    <definedName name="DPW01.1.3._AA">'DPW01'!$AC$10</definedName>
    <definedName name="DPW01.1.3._AB">'DPW01'!$AD$10</definedName>
    <definedName name="DPW01.1.3._AC">'DPW01'!$AE$10</definedName>
    <definedName name="DPW01.1.3._AD">'DPW01'!$AF$10</definedName>
    <definedName name="DPW01.1.3._AE">'DPW01'!$AG$10</definedName>
    <definedName name="DPW01.1.3._AF">'DPW01'!$AH$10</definedName>
    <definedName name="DPW01.1.3._AG">'DPW01'!$AI$10</definedName>
    <definedName name="DPW01.1.3._AH">'DPW01'!$AJ$10</definedName>
    <definedName name="DPW01.1.3._AI">'DPW01'!$AK$10</definedName>
    <definedName name="DPW01.1.3._AJ">'DPW01'!$AL$10</definedName>
    <definedName name="DPW01.1.3._B">'DPW01'!$E$10</definedName>
    <definedName name="DPW01.1.3._C">'DPW01'!$F$10</definedName>
    <definedName name="DPW01.1.3._D">'DPW01'!$G$10</definedName>
    <definedName name="DPW01.1.3._E">'DPW01'!$H$10</definedName>
    <definedName name="DPW01.1.3._F">'DPW01'!$I$10</definedName>
    <definedName name="DPW01.1.3._G">'DPW01'!$J$10</definedName>
    <definedName name="DPW01.1.3._H">'DPW01'!$K$10</definedName>
    <definedName name="DPW01.1.3._I">'DPW01'!$L$10</definedName>
    <definedName name="DPW01.1.3._J">'DPW01'!$M$10</definedName>
    <definedName name="DPW01.1.3._K">'DPW01'!$N$10</definedName>
    <definedName name="DPW01.1.3._L">'DPW01'!$O$10</definedName>
    <definedName name="DPW01.1.3._M">'DPW01'!$P$10</definedName>
    <definedName name="DPW01.1.3._N">'DPW01'!$Q$10</definedName>
    <definedName name="DPW01.1.3._O">'DPW01'!$R$10</definedName>
    <definedName name="DPW01.1.3._P">'DPW01'!$S$10</definedName>
    <definedName name="DPW01.1.3._R">'DPW01'!$T$10</definedName>
    <definedName name="DPW01.1.3._S">'DPW01'!$U$10</definedName>
    <definedName name="DPW01.1.3._T">'DPW01'!$V$10</definedName>
    <definedName name="DPW01.1.3._U">'DPW01'!$W$10</definedName>
    <definedName name="DPW01.1.3._V">'DPW01'!$X$10</definedName>
    <definedName name="DPW01.1.3._W">'DPW01'!$Y$10</definedName>
    <definedName name="DPW01.1.3._X">'DPW01'!$Z$10</definedName>
    <definedName name="DPW01.1.3._Y">'DPW01'!$AA$10</definedName>
    <definedName name="DPW01.1.3._Z">'DPW01'!$AB$10</definedName>
    <definedName name="DPW01.2._AB">'DPW01'!$AD$11</definedName>
    <definedName name="DPW01.2._AC">'DPW01'!$AE$11</definedName>
    <definedName name="DPW01.2._AF">'DPW01'!$AH$11</definedName>
    <definedName name="DPW01.2._AG">'DPW01'!$AI$11</definedName>
    <definedName name="DPW01.2._AI">'DPW01'!$AK$11</definedName>
    <definedName name="DPW01.2._AJ">'DPW01'!$AL$11</definedName>
    <definedName name="DPW01.2._C">'DPW01'!$F$11</definedName>
    <definedName name="DPW01.2._D">'DPW01'!$G$11</definedName>
    <definedName name="DPW01.2._E">'DPW01'!$H$11</definedName>
    <definedName name="DPW01.2._F">'DPW01'!$I$11</definedName>
    <definedName name="DPW01.2._G">'DPW01'!$J$11</definedName>
    <definedName name="DPW01.2._J">'DPW01'!$M$11</definedName>
    <definedName name="DPW01.2._K">'DPW01'!$N$11</definedName>
    <definedName name="DPW01.2._M">'DPW01'!$P$11</definedName>
    <definedName name="DPW01.2._N">'DPW01'!$Q$11</definedName>
    <definedName name="DPW01.2._R">'DPW01'!$T$11</definedName>
    <definedName name="DPW01.2._S">'DPW01'!$U$11</definedName>
    <definedName name="DPW01.2._U">'DPW01'!$W$11</definedName>
    <definedName name="DPW01.2._V">'DPW01'!$X$11</definedName>
    <definedName name="DPW01.2._Y">'DPW01'!$AA$11</definedName>
    <definedName name="DPW01.2._Z">'DPW01'!$AB$11</definedName>
    <definedName name="DPW01.3._A">'DPW01'!$D$12</definedName>
    <definedName name="DPW01.3._AA">'DPW01'!$AC$12</definedName>
    <definedName name="DPW01.3._AB">'DPW01'!$AD$12</definedName>
    <definedName name="DPW01.3._AC">'DPW01'!$AE$12</definedName>
    <definedName name="DPW01.3._AD">'DPW01'!$AF$12</definedName>
    <definedName name="DPW01.3._AE">'DPW01'!$AG$12</definedName>
    <definedName name="DPW01.3._AF">'DPW01'!$AH$12</definedName>
    <definedName name="DPW01.3._AG">'DPW01'!$AI$12</definedName>
    <definedName name="DPW01.3._AH">'DPW01'!$AJ$12</definedName>
    <definedName name="DPW01.3._AI">'DPW01'!$AK$12</definedName>
    <definedName name="DPW01.3._AJ">'DPW01'!$AL$12</definedName>
    <definedName name="DPW01.3._B">'DPW01'!$E$12</definedName>
    <definedName name="DPW01.3._C">'DPW01'!$F$12</definedName>
    <definedName name="DPW01.3._D">'DPW01'!$G$12</definedName>
    <definedName name="DPW01.3._E">'DPW01'!$H$12</definedName>
    <definedName name="DPW01.3._F">'DPW01'!$I$12</definedName>
    <definedName name="DPW01.3._G">'DPW01'!$J$12</definedName>
    <definedName name="DPW01.3._H">'DPW01'!$K$12</definedName>
    <definedName name="DPW01.3._I">'DPW01'!$L$12</definedName>
    <definedName name="DPW01.3._J">'DPW01'!$M$12</definedName>
    <definedName name="DPW01.3._K">'DPW01'!$N$12</definedName>
    <definedName name="DPW01.3._L">'DPW01'!$O$12</definedName>
    <definedName name="DPW01.3._M">'DPW01'!$P$12</definedName>
    <definedName name="DPW01.3._N">'DPW01'!$Q$12</definedName>
    <definedName name="DPW01.3._O">'DPW01'!$R$12</definedName>
    <definedName name="DPW01.3._P">'DPW01'!$S$12</definedName>
    <definedName name="DPW01.3._R">'DPW01'!$T$12</definedName>
    <definedName name="DPW01.3._S">'DPW01'!$U$12</definedName>
    <definedName name="DPW01.3._T">'DPW01'!$V$12</definedName>
    <definedName name="DPW01.3._U">'DPW01'!$W$12</definedName>
    <definedName name="DPW01.3._V">'DPW01'!$X$12</definedName>
    <definedName name="DPW01.3._W">'DPW01'!$Y$12</definedName>
    <definedName name="DPW01.3._X">'DPW01'!$Z$12</definedName>
    <definedName name="DPW01.3._Y">'DPW01'!$AA$12</definedName>
    <definedName name="DPW01.3._Z">'DPW01'!$AB$12</definedName>
    <definedName name="DPW02.1._A">'DPW02'!$D$7</definedName>
    <definedName name="DPW02.1._B">'DPW02'!$E$7</definedName>
    <definedName name="DPW02.1._C">'DPW02'!$F$7</definedName>
    <definedName name="DPW02.1._D">'DPW02'!$G$7</definedName>
    <definedName name="DPW02.1._E">'DPW02'!$H$7</definedName>
    <definedName name="DPW02.1._F">'DPW02'!$I$7</definedName>
    <definedName name="DPW02.1._G">'DPW02'!$J$7</definedName>
    <definedName name="DPW02.1._H">'DPW02'!$K$7</definedName>
    <definedName name="DPW02.1._I">'DPW02'!$L$7</definedName>
    <definedName name="DPW02.1.1._A">'DPW02'!$D$8</definedName>
    <definedName name="DPW02.1.1._B">'DPW02'!$E$8</definedName>
    <definedName name="DPW02.1.1._C">'DPW02'!$F$8</definedName>
    <definedName name="DPW02.1.1._D">'DPW02'!$G$8</definedName>
    <definedName name="DPW02.1.1._E">'DPW02'!$H$8</definedName>
    <definedName name="DPW02.1.1._F">'DPW02'!$I$8</definedName>
    <definedName name="DPW02.1.1._G">'DPW02'!$J$8</definedName>
    <definedName name="DPW02.1.1._H">'DPW02'!$K$8</definedName>
    <definedName name="DPW02.1.1._I">'DPW02'!$L$8</definedName>
    <definedName name="DPW02.1.2._A">'DPW02'!$D$9</definedName>
    <definedName name="DPW02.1.2._B">'DPW02'!$E$9</definedName>
    <definedName name="DPW02.1.2._C">'DPW02'!$F$9</definedName>
    <definedName name="DPW02.1.2._D">'DPW02'!$G$9</definedName>
    <definedName name="DPW02.1.2._E">'DPW02'!$H$9</definedName>
    <definedName name="DPW02.1.2._F">'DPW02'!$I$9</definedName>
    <definedName name="DPW02.1.2._G">'DPW02'!$J$9</definedName>
    <definedName name="DPW02.1.2._H">'DPW02'!$K$9</definedName>
    <definedName name="DPW02.1.2._I">'DPW02'!$L$9</definedName>
    <definedName name="DPW02.1.3._A">'DPW02'!$D$10</definedName>
    <definedName name="DPW02.1.3._B">'DPW02'!$E$10</definedName>
    <definedName name="DPW02.1.3._C">'DPW02'!$F$10</definedName>
    <definedName name="DPW02.1.3._D">'DPW02'!$G$10</definedName>
    <definedName name="DPW02.1.3._E">'DPW02'!$H$10</definedName>
    <definedName name="DPW02.1.3._F">'DPW02'!$I$10</definedName>
    <definedName name="DPW02.1.3._G">'DPW02'!$J$10</definedName>
    <definedName name="DPW02.1.3._H">'DPW02'!$K$10</definedName>
    <definedName name="DPW02.1.3._I">'DPW02'!$L$10</definedName>
    <definedName name="DPW02.1.4._A">'DPW02'!$D$11</definedName>
    <definedName name="DPW02.1.4._B">'DPW02'!$E$11</definedName>
    <definedName name="DPW02.1.4._C">'DPW02'!$F$11</definedName>
    <definedName name="DPW02.1.4._D">'DPW02'!$G$11</definedName>
    <definedName name="DPW02.1.4._E">'DPW02'!$H$11</definedName>
    <definedName name="DPW02.1.4._F">'DPW02'!$I$11</definedName>
    <definedName name="DPW02.1.4._G">'DPW02'!$J$11</definedName>
    <definedName name="DPW02.1.4._H">'DPW02'!$K$11</definedName>
    <definedName name="DPW02.1.4._I">'DPW02'!$L$11</definedName>
    <definedName name="DPW02.2._A">'DPW02'!$D$12</definedName>
    <definedName name="DPW02.2._B">'DPW02'!$E$12</definedName>
    <definedName name="DPW02.2._C">'DPW02'!$F$12</definedName>
    <definedName name="DPW02.2._D">'DPW02'!$G$12</definedName>
    <definedName name="DPW02.2._E">'DPW02'!$H$12</definedName>
    <definedName name="DPW02.2._F">'DPW02'!$I$12</definedName>
    <definedName name="DPW02.2._G">'DPW02'!$J$12</definedName>
    <definedName name="DPW02.2._H">'DPW02'!$K$12</definedName>
    <definedName name="DPW02.2._I">'DPW02'!$L$12</definedName>
    <definedName name="DPW02.2.1._A">'DPW02'!$D$13</definedName>
    <definedName name="DPW02.2.1._B">'DPW02'!$E$13</definedName>
    <definedName name="DPW02.2.1._C">'DPW02'!$F$13</definedName>
    <definedName name="DPW02.2.1._D">'DPW02'!$G$13</definedName>
    <definedName name="DPW02.2.1._E">'DPW02'!$H$13</definedName>
    <definedName name="DPW02.2.1._F">'DPW02'!$I$13</definedName>
    <definedName name="DPW02.2.1._G">'DPW02'!$J$13</definedName>
    <definedName name="DPW02.2.1._H">'DPW02'!$K$13</definedName>
    <definedName name="DPW02.2.1._I">'DPW02'!$L$13</definedName>
    <definedName name="DPW02.2.2._A">'DPW02'!$D$14</definedName>
    <definedName name="DPW02.2.2._B">'DPW02'!$E$14</definedName>
    <definedName name="DPW02.2.2._C">'DPW02'!$F$14</definedName>
    <definedName name="DPW02.2.2._D">'DPW02'!$G$14</definedName>
    <definedName name="DPW02.2.2._E">'DPW02'!$H$14</definedName>
    <definedName name="DPW02.2.2._F">'DPW02'!$I$14</definedName>
    <definedName name="DPW02.2.2._G">'DPW02'!$J$14</definedName>
    <definedName name="DPW02.2.2._H">'DPW02'!$K$14</definedName>
    <definedName name="DPW02.2.2._I">'DPW02'!$L$14</definedName>
    <definedName name="DPW02.2.3._A">'DPW02'!$D$15</definedName>
    <definedName name="DPW02.2.3._B">'DPW02'!$E$15</definedName>
    <definedName name="DPW02.2.3._C">'DPW02'!$F$15</definedName>
    <definedName name="DPW02.2.3._D">'DPW02'!$G$15</definedName>
    <definedName name="DPW02.2.3._E">'DPW02'!$H$15</definedName>
    <definedName name="DPW02.2.3._F">'DPW02'!$I$15</definedName>
    <definedName name="DPW02.2.3._G">'DPW02'!$J$15</definedName>
    <definedName name="DPW02.2.3._H">'DPW02'!$K$15</definedName>
    <definedName name="DPW02.2.3._I">'DPW02'!$L$15</definedName>
    <definedName name="DPW02.2.4._A">'DPW02'!$D$16</definedName>
    <definedName name="DPW02.2.4._B">'DPW02'!$E$16</definedName>
    <definedName name="DPW02.2.4._C">'DPW02'!$F$16</definedName>
    <definedName name="DPW02.2.4._D">'DPW02'!$G$16</definedName>
    <definedName name="DPW02.2.4._E">'DPW02'!$H$16</definedName>
    <definedName name="DPW02.2.4._F">'DPW02'!$I$16</definedName>
    <definedName name="DPW02.2.4._G">'DPW02'!$J$16</definedName>
    <definedName name="DPW02.2.4._H">'DPW02'!$K$16</definedName>
    <definedName name="DPW02.2.4._I">'DPW02'!$L$16</definedName>
    <definedName name="DPW02.2.5._A">'DPW02'!$D$17</definedName>
    <definedName name="DPW02.2.5._B">'DPW02'!$E$17</definedName>
    <definedName name="DPW02.2.5._C">'DPW02'!$F$17</definedName>
    <definedName name="DPW02.2.5._D">'DPW02'!$G$17</definedName>
    <definedName name="DPW02.2.5._E">'DPW02'!$H$17</definedName>
    <definedName name="DPW02.2.5._F">'DPW02'!$I$17</definedName>
    <definedName name="DPW02.2.5._G">'DPW02'!$J$17</definedName>
    <definedName name="DPW02.2.5._H">'DPW02'!$K$17</definedName>
    <definedName name="DPW02.2.5._I">'DPW02'!$L$17</definedName>
    <definedName name="DPW02.2.6._A">'DPW02'!$D$18</definedName>
    <definedName name="DPW02.2.6._B">'DPW02'!$E$18</definedName>
    <definedName name="DPW02.2.6._C">'DPW02'!$F$18</definedName>
    <definedName name="DPW02.2.6._D">'DPW02'!$G$18</definedName>
    <definedName name="DPW02.2.6._E">'DPW02'!$H$18</definedName>
    <definedName name="DPW02.2.6._F">'DPW02'!$I$18</definedName>
    <definedName name="DPW02.2.6._G">'DPW02'!$J$18</definedName>
    <definedName name="DPW02.2.6._H">'DPW02'!$K$18</definedName>
    <definedName name="DPW02.2.6._I">'DPW02'!$L$18</definedName>
    <definedName name="DPW02.3._A">'DPW02'!$D$19</definedName>
    <definedName name="DPW02.3._B">'DPW02'!$E$19</definedName>
    <definedName name="DPW02.3._C">'DPW02'!$F$19</definedName>
    <definedName name="DPW02.3._D">'DPW02'!$G$19</definedName>
    <definedName name="DPW02.3._E">'DPW02'!$H$19</definedName>
    <definedName name="DPW02.3._F">'DPW02'!$I$19</definedName>
    <definedName name="DPW02.3._G">'DPW02'!$J$19</definedName>
    <definedName name="DPW02.3._H">'DPW02'!$K$19</definedName>
    <definedName name="DPW02.3._I">'DPW02'!$L$19</definedName>
    <definedName name="DPW03.1._C">'DPW03'!$F$8</definedName>
    <definedName name="DPW03.1._D">'DPW03'!$G$8</definedName>
    <definedName name="DPW03.2._A">'DPW03'!$D$9</definedName>
    <definedName name="DPW03.2._B">'DPW03'!$E$9</definedName>
    <definedName name="DPW03.2._C">'DPW03'!$F$9</definedName>
    <definedName name="DPW03.2._D">'DPW03'!$G$9</definedName>
    <definedName name="DPW03.2._E">'DPW03'!$H$9</definedName>
    <definedName name="DPW03.2._F">'DPW03'!$I$9</definedName>
    <definedName name="DPW03.2._G">'DPW03'!$J$9</definedName>
    <definedName name="DPW03.2._H">'DPW03'!$K$9</definedName>
    <definedName name="DPW03.2._I">'DPW03'!$L$9</definedName>
    <definedName name="DPW03.2._J">'DPW03'!$M$9</definedName>
    <definedName name="DPW03.2._K">'DPW03'!$N$9</definedName>
    <definedName name="DPW03.2._L">'DPW03'!$O$9</definedName>
    <definedName name="DPW03.2._M">'DPW03'!$P$9</definedName>
    <definedName name="DPW03.2._N">'DPW03'!$Q$9</definedName>
    <definedName name="DPW03.3._A">'DPW03'!$D$10</definedName>
    <definedName name="DPW03.3._B">'DPW03'!$E$10</definedName>
    <definedName name="DPW03.3._C">'DPW03'!$F$10</definedName>
    <definedName name="DPW03.3._D">'DPW03'!$G$10</definedName>
    <definedName name="DPW03.3._E">'DPW03'!$H$10</definedName>
    <definedName name="DPW03.3._F">'DPW03'!$I$10</definedName>
    <definedName name="DPW03.3._G">'DPW03'!$J$10</definedName>
    <definedName name="DPW03.3._H">'DPW03'!$K$10</definedName>
    <definedName name="DPW03.3._I">'DPW03'!$L$10</definedName>
    <definedName name="DPW03.3._J">'DPW03'!$M$10</definedName>
    <definedName name="DPW03.3._K">'DPW03'!$N$10</definedName>
    <definedName name="DPW03.3._L">'DPW03'!$O$10</definedName>
    <definedName name="DPW03.3._M">'DPW03'!$P$10</definedName>
    <definedName name="DPW03.3._N">'DPW03'!$Q$10</definedName>
    <definedName name="DPW03.3.1._A">'DPW03'!$D$11</definedName>
    <definedName name="DPW03.3.1._B">'DPW03'!$E$11</definedName>
    <definedName name="DPW03.3.1._C">'DPW03'!$F$11</definedName>
    <definedName name="DPW03.3.1._D">'DPW03'!$G$11</definedName>
    <definedName name="DPW03.3.1._E">'DPW03'!$H$11</definedName>
    <definedName name="DPW03.3.1._F">'DPW03'!$I$11</definedName>
    <definedName name="DPW03.3.1._G">'DPW03'!$J$11</definedName>
    <definedName name="DPW03.3.1._H">'DPW03'!$K$11</definedName>
    <definedName name="DPW03.3.1._I">'DPW03'!$L$11</definedName>
    <definedName name="DPW03.3.1._J">'DPW03'!$M$11</definedName>
    <definedName name="DPW03.3.1._K">'DPW03'!$N$11</definedName>
    <definedName name="DPW03.3.1._L">'DPW03'!$O$11</definedName>
    <definedName name="DPW03.3.1._M">'DPW03'!$P$11</definedName>
    <definedName name="DPW03.3.1._N">'DPW03'!$Q$11</definedName>
    <definedName name="DPW03.4._A">'DPW03'!$D$12</definedName>
    <definedName name="DPW03.4._B">'DPW03'!$E$12</definedName>
    <definedName name="DPW03.4._C">'DPW03'!$F$12</definedName>
    <definedName name="DPW03.4._D">'DPW03'!$G$12</definedName>
    <definedName name="DPW03.4._E">'DPW03'!$H$12</definedName>
    <definedName name="DPW03.4._F">'DPW03'!$I$12</definedName>
    <definedName name="DPW03.4._G">'DPW03'!$J$12</definedName>
    <definedName name="DPW03.4._H">'DPW03'!$K$12</definedName>
    <definedName name="DPW03.4._I">'DPW03'!$L$12</definedName>
    <definedName name="DPW03.4._J">'DPW03'!$M$12</definedName>
    <definedName name="DPW03.4._K">'DPW03'!$N$12</definedName>
    <definedName name="DPW03.4._L">'DPW03'!$O$12</definedName>
    <definedName name="DPW03.4._M">'DPW03'!$P$12</definedName>
    <definedName name="DPW03.4._N">'DPW03'!$Q$12</definedName>
    <definedName name="DPW04.1._A">'DPW04'!$D$8</definedName>
    <definedName name="DPW04.1._B">'DPW04'!$E$8</definedName>
    <definedName name="DPW04.1._C">'DPW04'!$F$8</definedName>
    <definedName name="DPW04.1._D">'DPW04'!$G$8</definedName>
    <definedName name="DPW04.1._E">'DPW04'!$H$8</definedName>
    <definedName name="DPW04.1._F">'DPW04'!$I$8</definedName>
    <definedName name="DPW04.1._G">'DPW04'!$J$8</definedName>
    <definedName name="DPW04.1._H">'DPW04'!$K$8</definedName>
    <definedName name="DPW04.1.1._A">'DPW04'!$D$9</definedName>
    <definedName name="DPW04.1.1._B">'DPW04'!$E$9</definedName>
    <definedName name="DPW04.1.1._C">'DPW04'!$F$9</definedName>
    <definedName name="DPW04.1.1._D">'DPW04'!$G$9</definedName>
    <definedName name="DPW04.1.1._E">'DPW04'!$H$9</definedName>
    <definedName name="DPW04.1.1._F">'DPW04'!$I$9</definedName>
    <definedName name="DPW04.1.1._G">'DPW04'!$J$9</definedName>
    <definedName name="DPW04.1.1._H">'DPW04'!$K$9</definedName>
    <definedName name="DPW04.1.2._A">'DPW04'!$D$10</definedName>
    <definedName name="DPW04.1.2._B">'DPW04'!$E$10</definedName>
    <definedName name="DPW04.1.2._C">'DPW04'!$F$10</definedName>
    <definedName name="DPW04.1.2._D">'DPW04'!$G$10</definedName>
    <definedName name="DPW04.1.2._E">'DPW04'!$H$10</definedName>
    <definedName name="DPW04.1.2._F">'DPW04'!$I$10</definedName>
    <definedName name="DPW04.1.2._G">'DPW04'!$J$10</definedName>
    <definedName name="DPW04.1.2._H">'DPW04'!$K$10</definedName>
    <definedName name="DPW04.1.3._A">'DPW04'!$D$11</definedName>
    <definedName name="DPW04.1.3._B">'DPW04'!$E$11</definedName>
    <definedName name="DPW04.1.3._C">'DPW04'!$F$11</definedName>
    <definedName name="DPW04.1.3._D">'DPW04'!$G$11</definedName>
    <definedName name="DPW04.1.3._E">'DPW04'!$H$11</definedName>
    <definedName name="DPW04.1.3._F">'DPW04'!$I$11</definedName>
    <definedName name="DPW04.1.3._G">'DPW04'!$J$11</definedName>
    <definedName name="DPW04.1.3._H">'DPW04'!$K$11</definedName>
    <definedName name="DPW04.1.4._A">'DPW04'!$D$12</definedName>
    <definedName name="DPW04.1.4._B">'DPW04'!$E$12</definedName>
    <definedName name="DPW04.1.4._C">'DPW04'!$F$12</definedName>
    <definedName name="DPW04.1.4._D">'DPW04'!$G$12</definedName>
    <definedName name="DPW04.1.4._E">'DPW04'!$H$12</definedName>
    <definedName name="DPW04.1.4._F">'DPW04'!$I$12</definedName>
    <definedName name="DPW04.1.4._G">'DPW04'!$J$12</definedName>
    <definedName name="DPW04.1.4._H">'DPW04'!$K$12</definedName>
    <definedName name="DPW04.2._A">'DPW04'!$D$13</definedName>
    <definedName name="DPW04.2._B">'DPW04'!$E$13</definedName>
    <definedName name="DPW04.2._C">'DPW04'!$F$13</definedName>
    <definedName name="DPW04.2._D">'DPW04'!$G$13</definedName>
    <definedName name="DPW04.2._E">'DPW04'!$H$13</definedName>
    <definedName name="DPW04.2._F">'DPW04'!$I$13</definedName>
    <definedName name="DPW04.2._G">'DPW04'!$J$13</definedName>
    <definedName name="DPW04.2._H">'DPW04'!$K$13</definedName>
    <definedName name="DPW04.2.1._A">'DPW04'!$D$14</definedName>
    <definedName name="DPW04.2.1._B">'DPW04'!$E$14</definedName>
    <definedName name="DPW04.2.1._C">'DPW04'!$F$14</definedName>
    <definedName name="DPW04.2.1._D">'DPW04'!$G$14</definedName>
    <definedName name="DPW04.2.1._E">'DPW04'!$H$14</definedName>
    <definedName name="DPW04.2.1._F">'DPW04'!$I$14</definedName>
    <definedName name="DPW04.2.1._G">'DPW04'!$J$14</definedName>
    <definedName name="DPW04.2.1._H">'DPW04'!$K$14</definedName>
    <definedName name="DPW04.2.2._A">'DPW04'!$D$15</definedName>
    <definedName name="DPW04.2.2._B">'DPW04'!$E$15</definedName>
    <definedName name="DPW04.2.2._C">'DPW04'!$F$15</definedName>
    <definedName name="DPW04.2.2._D">'DPW04'!$G$15</definedName>
    <definedName name="DPW04.2.2._E">'DPW04'!$H$15</definedName>
    <definedName name="DPW04.2.2._F">'DPW04'!$I$15</definedName>
    <definedName name="DPW04.2.2._G">'DPW04'!$J$15</definedName>
    <definedName name="DPW04.2.2._H">'DPW04'!$K$15</definedName>
    <definedName name="DPW04.2.3._A">'DPW04'!$D$16</definedName>
    <definedName name="DPW04.2.3._B">'DPW04'!$E$16</definedName>
    <definedName name="DPW04.2.3._C">'DPW04'!$F$16</definedName>
    <definedName name="DPW04.2.3._D">'DPW04'!$G$16</definedName>
    <definedName name="DPW04.2.3._E">'DPW04'!$H$16</definedName>
    <definedName name="DPW04.2.3._F">'DPW04'!$I$16</definedName>
    <definedName name="DPW04.2.3._G">'DPW04'!$J$16</definedName>
    <definedName name="DPW04.2.3._H">'DPW04'!$K$16</definedName>
    <definedName name="DPW04.2.4._A">'DPW04'!$D$17</definedName>
    <definedName name="DPW04.2.4._B">'DPW04'!$E$17</definedName>
    <definedName name="DPW04.2.4._C">'DPW04'!$F$17</definedName>
    <definedName name="DPW04.2.4._D">'DPW04'!$G$17</definedName>
    <definedName name="DPW04.2.4._E">'DPW04'!$H$17</definedName>
    <definedName name="DPW04.2.4._F">'DPW04'!$I$17</definedName>
    <definedName name="DPW04.2.4._G">'DPW04'!$J$17</definedName>
    <definedName name="DPW04.2.4._H">'DPW04'!$K$17</definedName>
    <definedName name="DPW04.2.5._A">'DPW04'!$D$18</definedName>
    <definedName name="DPW04.2.5._B">'DPW04'!$E$18</definedName>
    <definedName name="DPW04.2.5._C">'DPW04'!$F$18</definedName>
    <definedName name="DPW04.2.5._D">'DPW04'!$G$18</definedName>
    <definedName name="DPW04.2.5._E">'DPW04'!$H$18</definedName>
    <definedName name="DPW04.2.5._F">'DPW04'!$I$18</definedName>
    <definedName name="DPW04.2.5._G">'DPW04'!$J$18</definedName>
    <definedName name="DPW04.2.5._H">'DPW04'!$K$18</definedName>
    <definedName name="DPW04.3._A">'DPW04'!$D$19</definedName>
    <definedName name="DPW04.3._B">'DPW04'!$E$19</definedName>
    <definedName name="DPW04.3._C">'DPW04'!$F$19</definedName>
    <definedName name="DPW04.3._D">'DPW04'!$G$19</definedName>
    <definedName name="DPW04.3._E">'DPW04'!$H$19</definedName>
    <definedName name="DPW04.3._F">'DPW04'!$I$19</definedName>
    <definedName name="DPW04.3._G">'DPW04'!$J$19</definedName>
    <definedName name="DPW04.3._H">'DPW04'!$K$19</definedName>
    <definedName name="DPW04.3.1._A">'DPW04'!$D$20</definedName>
    <definedName name="DPW04.3.1._B">'DPW04'!$E$20</definedName>
    <definedName name="DPW04.3.1._C">'DPW04'!$F$20</definedName>
    <definedName name="DPW04.3.1._D">'DPW04'!$G$20</definedName>
    <definedName name="DPW04.3.1._E">'DPW04'!$H$20</definedName>
    <definedName name="DPW04.3.1._F">'DPW04'!$I$20</definedName>
    <definedName name="DPW04.3.1._G">'DPW04'!$J$20</definedName>
    <definedName name="DPW04.3.1._H">'DPW04'!$K$20</definedName>
    <definedName name="DPW04.3.2._A">'DPW04'!$D$21</definedName>
    <definedName name="DPW04.3.2._B">'DPW04'!$E$21</definedName>
    <definedName name="DPW04.3.2._C">'DPW04'!$F$21</definedName>
    <definedName name="DPW04.3.2._D">'DPW04'!$G$21</definedName>
    <definedName name="DPW04.3.2._E">'DPW04'!$H$21</definedName>
    <definedName name="DPW04.3.2._F">'DPW04'!$I$21</definedName>
    <definedName name="DPW04.3.2._G">'DPW04'!$J$21</definedName>
    <definedName name="DPW04.3.2._H">'DPW04'!$K$21</definedName>
    <definedName name="DPW04.3.3._A">'DPW04'!$D$22</definedName>
    <definedName name="DPW04.3.3._B">'DPW04'!$E$22</definedName>
    <definedName name="DPW04.3.3._C">'DPW04'!$F$22</definedName>
    <definedName name="DPW04.3.3._D">'DPW04'!$G$22</definedName>
    <definedName name="DPW04.3.3._E">'DPW04'!$H$22</definedName>
    <definedName name="DPW04.3.3._F">'DPW04'!$I$22</definedName>
    <definedName name="DPW04.3.3._G">'DPW04'!$J$22</definedName>
    <definedName name="DPW04.3.3._H">'DPW04'!$K$22</definedName>
    <definedName name="DPW04.3.4._A">'DPW04'!$D$23</definedName>
    <definedName name="DPW04.3.4._B">'DPW04'!$E$23</definedName>
    <definedName name="DPW04.3.4._C">'DPW04'!$F$23</definedName>
    <definedName name="DPW04.3.4._D">'DPW04'!$G$23</definedName>
    <definedName name="DPW04.3.4._E">'DPW04'!$H$23</definedName>
    <definedName name="DPW04.3.4._F">'DPW04'!$I$23</definedName>
    <definedName name="DPW04.3.4._G">'DPW04'!$J$23</definedName>
    <definedName name="DPW04.3.4._H">'DPW04'!$K$23</definedName>
    <definedName name="DPW04.3.5._A">'DPW04'!$D$24</definedName>
    <definedName name="DPW04.3.5._B">'DPW04'!$E$24</definedName>
    <definedName name="DPW04.3.5._C">'DPW04'!$F$24</definedName>
    <definedName name="DPW04.3.5._D">'DPW04'!$G$24</definedName>
    <definedName name="DPW04.3.5._E">'DPW04'!$H$24</definedName>
    <definedName name="DPW04.3.5._F">'DPW04'!$I$24</definedName>
    <definedName name="DPW04.3.5._G">'DPW04'!$J$24</definedName>
    <definedName name="DPW04.3.5._H">'DPW04'!$K$24</definedName>
    <definedName name="DPW04.4._A">'DPW04'!$D$25</definedName>
    <definedName name="DPW04.4._B">'DPW04'!$E$25</definedName>
    <definedName name="DPW04.4._C">'DPW04'!$F$25</definedName>
    <definedName name="DPW04.4._D">'DPW04'!$G$25</definedName>
    <definedName name="DPW04.4._E">'DPW04'!$H$25</definedName>
    <definedName name="DPW04.4._F">'DPW04'!$I$25</definedName>
    <definedName name="DPW04.4._G">'DPW04'!$J$25</definedName>
    <definedName name="DPW04.4._H">'DPW04'!$K$25</definedName>
    <definedName name="DPW05.1._0">'DPW05'!$C$6</definedName>
    <definedName name="DPW05.1._B">'DPW05'!$D$6</definedName>
    <definedName name="DPW05.1._C">'DPW05'!$E$6</definedName>
    <definedName name="DPW05.1._D">'DPW05'!$F$6</definedName>
    <definedName name="DPW05.1._E">'DPW05'!$G$6</definedName>
    <definedName name="DPW05.1._F">'DPW05'!$H$6</definedName>
    <definedName name="DPW05.1._G">'DPW05'!$I$6</definedName>
    <definedName name="DPW05.1._H">'DPW05'!$J$6</definedName>
    <definedName name="DPW05.1._I">'DPW05'!$K$6</definedName>
    <definedName name="DPW05.1._J">'DPW05'!$L$6</definedName>
    <definedName name="DPW05.1._K">'DPW05'!$M$6</definedName>
    <definedName name="DPW05.1._L">'DPW05'!$N$6</definedName>
    <definedName name="DPW05.10._0">'DPW05'!$C$15</definedName>
    <definedName name="DPW05.10._B">'DPW05'!$D$15</definedName>
    <definedName name="DPW05.10._C">'DPW05'!$E$15</definedName>
    <definedName name="DPW05.10._D">'DPW05'!$F$15</definedName>
    <definedName name="DPW05.10._E">'DPW05'!$G$15</definedName>
    <definedName name="DPW05.10._F">'DPW05'!$H$15</definedName>
    <definedName name="DPW05.10._G">'DPW05'!$I$15</definedName>
    <definedName name="DPW05.10._H">'DPW05'!$J$15</definedName>
    <definedName name="DPW05.10._I">'DPW05'!$K$15</definedName>
    <definedName name="DPW05.10._J">'DPW05'!$L$15</definedName>
    <definedName name="DPW05.10._K">'DPW05'!$M$15</definedName>
    <definedName name="DPW05.10._L">'DPW05'!$N$15</definedName>
    <definedName name="DPW05.11._0">'DPW05'!$C$16</definedName>
    <definedName name="DPW05.11._B">'DPW05'!$D$16</definedName>
    <definedName name="DPW05.11._C">'DPW05'!$E$16</definedName>
    <definedName name="DPW05.11._D">'DPW05'!$F$16</definedName>
    <definedName name="DPW05.11._E">'DPW05'!$G$16</definedName>
    <definedName name="DPW05.11._F">'DPW05'!$H$16</definedName>
    <definedName name="DPW05.11._G">'DPW05'!$I$16</definedName>
    <definedName name="DPW05.11._H">'DPW05'!$J$16</definedName>
    <definedName name="DPW05.11._I">'DPW05'!$K$16</definedName>
    <definedName name="DPW05.11._J">'DPW05'!$L$16</definedName>
    <definedName name="DPW05.11._K">'DPW05'!$M$16</definedName>
    <definedName name="DPW05.11._L">'DPW05'!$N$16</definedName>
    <definedName name="DPW05.12._0">'DPW05'!$C$17</definedName>
    <definedName name="DPW05.12._B">'DPW05'!$D$17</definedName>
    <definedName name="DPW05.12._C">'DPW05'!$E$17</definedName>
    <definedName name="DPW05.12._D">'DPW05'!$F$17</definedName>
    <definedName name="DPW05.12._E">'DPW05'!$G$17</definedName>
    <definedName name="DPW05.12._F">'DPW05'!$H$17</definedName>
    <definedName name="DPW05.12._G">'DPW05'!$I$17</definedName>
    <definedName name="DPW05.12._H">'DPW05'!$J$17</definedName>
    <definedName name="DPW05.12._I">'DPW05'!$K$17</definedName>
    <definedName name="DPW05.12._J">'DPW05'!$L$17</definedName>
    <definedName name="DPW05.12._K">'DPW05'!$M$17</definedName>
    <definedName name="DPW05.12._L">'DPW05'!$N$17</definedName>
    <definedName name="DPW05.13._0">'DPW05'!$C$18</definedName>
    <definedName name="DPW05.13._B">'DPW05'!$D$18</definedName>
    <definedName name="DPW05.13._C">'DPW05'!$E$18</definedName>
    <definedName name="DPW05.13._D">'DPW05'!$F$18</definedName>
    <definedName name="DPW05.13._E">'DPW05'!$G$18</definedName>
    <definedName name="DPW05.13._F">'DPW05'!$H$18</definedName>
    <definedName name="DPW05.13._G">'DPW05'!$I$18</definedName>
    <definedName name="DPW05.13._H">'DPW05'!$J$18</definedName>
    <definedName name="DPW05.13._I">'DPW05'!$K$18</definedName>
    <definedName name="DPW05.13._J">'DPW05'!$L$18</definedName>
    <definedName name="DPW05.13._K">'DPW05'!$M$18</definedName>
    <definedName name="DPW05.13._L">'DPW05'!$N$18</definedName>
    <definedName name="DPW05.14._0">'DPW05'!$C$19</definedName>
    <definedName name="DPW05.14._B">'DPW05'!$D$19</definedName>
    <definedName name="DPW05.14._C">'DPW05'!$E$19</definedName>
    <definedName name="DPW05.14._D">'DPW05'!$F$19</definedName>
    <definedName name="DPW05.14._E">'DPW05'!$G$19</definedName>
    <definedName name="DPW05.14._F">'DPW05'!$H$19</definedName>
    <definedName name="DPW05.14._G">'DPW05'!$I$19</definedName>
    <definedName name="DPW05.14._H">'DPW05'!$J$19</definedName>
    <definedName name="DPW05.14._I">'DPW05'!$K$19</definedName>
    <definedName name="DPW05.14._J">'DPW05'!$L$19</definedName>
    <definedName name="DPW05.14._K">'DPW05'!$M$19</definedName>
    <definedName name="DPW05.14._L">'DPW05'!$N$19</definedName>
    <definedName name="DPW05.15._0">'DPW05'!$C$20</definedName>
    <definedName name="DPW05.15._B">'DPW05'!$D$20</definedName>
    <definedName name="DPW05.15._C">'DPW05'!$E$20</definedName>
    <definedName name="DPW05.15._D">'DPW05'!$F$20</definedName>
    <definedName name="DPW05.15._E">'DPW05'!$G$20</definedName>
    <definedName name="DPW05.15._F">'DPW05'!$H$20</definedName>
    <definedName name="DPW05.15._G">'DPW05'!$I$20</definedName>
    <definedName name="DPW05.15._H">'DPW05'!$J$20</definedName>
    <definedName name="DPW05.15._I">'DPW05'!$K$20</definedName>
    <definedName name="DPW05.15._J">'DPW05'!$L$20</definedName>
    <definedName name="DPW05.15._K">'DPW05'!$M$20</definedName>
    <definedName name="DPW05.15._L">'DPW05'!$N$20</definedName>
    <definedName name="DPW05.16._0">'DPW05'!$C$21</definedName>
    <definedName name="DPW05.16._B">'DPW05'!$D$21</definedName>
    <definedName name="DPW05.16._C">'DPW05'!$E$21</definedName>
    <definedName name="DPW05.16._D">'DPW05'!$F$21</definedName>
    <definedName name="DPW05.16._E">'DPW05'!$G$21</definedName>
    <definedName name="DPW05.16._F">'DPW05'!$H$21</definedName>
    <definedName name="DPW05.16._G">'DPW05'!$I$21</definedName>
    <definedName name="DPW05.16._H">'DPW05'!$J$21</definedName>
    <definedName name="DPW05.16._I">'DPW05'!$K$21</definedName>
    <definedName name="DPW05.16._J">'DPW05'!$L$21</definedName>
    <definedName name="DPW05.16._K">'DPW05'!$M$21</definedName>
    <definedName name="DPW05.16._L">'DPW05'!$N$21</definedName>
    <definedName name="DPW05.17._0">'DPW05'!$C$22</definedName>
    <definedName name="DPW05.17._B">'DPW05'!$D$22</definedName>
    <definedName name="DPW05.17._C">'DPW05'!$E$22</definedName>
    <definedName name="DPW05.17._D">'DPW05'!$F$22</definedName>
    <definedName name="DPW05.17._E">'DPW05'!$G$22</definedName>
    <definedName name="DPW05.17._F">'DPW05'!$H$22</definedName>
    <definedName name="DPW05.17._G">'DPW05'!$I$22</definedName>
    <definedName name="DPW05.17._H">'DPW05'!$J$22</definedName>
    <definedName name="DPW05.17._I">'DPW05'!$K$22</definedName>
    <definedName name="DPW05.17._J">'DPW05'!$L$22</definedName>
    <definedName name="DPW05.17._K">'DPW05'!$M$22</definedName>
    <definedName name="DPW05.17._L">'DPW05'!$N$22</definedName>
    <definedName name="DPW05.18._0">'DPW05'!$C$23</definedName>
    <definedName name="DPW05.18._B">'DPW05'!$D$23</definedName>
    <definedName name="DPW05.18._C">'DPW05'!$E$23</definedName>
    <definedName name="DPW05.18._D">'DPW05'!$F$23</definedName>
    <definedName name="DPW05.18._E">'DPW05'!$G$23</definedName>
    <definedName name="DPW05.18._F">'DPW05'!$H$23</definedName>
    <definedName name="DPW05.18._G">'DPW05'!$I$23</definedName>
    <definedName name="DPW05.18._H">'DPW05'!$J$23</definedName>
    <definedName name="DPW05.18._I">'DPW05'!$K$23</definedName>
    <definedName name="DPW05.18._J">'DPW05'!$L$23</definedName>
    <definedName name="DPW05.18._K">'DPW05'!$M$23</definedName>
    <definedName name="DPW05.18._L">'DPW05'!$N$23</definedName>
    <definedName name="DPW05.19._0">'DPW05'!$C$24</definedName>
    <definedName name="DPW05.19._B">'DPW05'!$D$24</definedName>
    <definedName name="DPW05.19._C">'DPW05'!$E$24</definedName>
    <definedName name="DPW05.19._D">'DPW05'!$F$24</definedName>
    <definedName name="DPW05.19._E">'DPW05'!$G$24</definedName>
    <definedName name="DPW05.19._F">'DPW05'!$H$24</definedName>
    <definedName name="DPW05.19._G">'DPW05'!$I$24</definedName>
    <definedName name="DPW05.19._H">'DPW05'!$J$24</definedName>
    <definedName name="DPW05.19._I">'DPW05'!$K$24</definedName>
    <definedName name="DPW05.19._J">'DPW05'!$L$24</definedName>
    <definedName name="DPW05.19._K">'DPW05'!$M$24</definedName>
    <definedName name="DPW05.19._L">'DPW05'!$N$24</definedName>
    <definedName name="DPW05.2._0">'DPW05'!$C$7</definedName>
    <definedName name="DPW05.2._B">'DPW05'!$D$7</definedName>
    <definedName name="DPW05.2._C">'DPW05'!$E$7</definedName>
    <definedName name="DPW05.2._D">'DPW05'!$F$7</definedName>
    <definedName name="DPW05.2._E">'DPW05'!$G$7</definedName>
    <definedName name="DPW05.2._F">'DPW05'!$H$7</definedName>
    <definedName name="DPW05.2._G">'DPW05'!$I$7</definedName>
    <definedName name="DPW05.2._H">'DPW05'!$J$7</definedName>
    <definedName name="DPW05.2._I">'DPW05'!$K$7</definedName>
    <definedName name="DPW05.2._J">'DPW05'!$L$7</definedName>
    <definedName name="DPW05.2._K">'DPW05'!$M$7</definedName>
    <definedName name="DPW05.2._L">'DPW05'!$N$7</definedName>
    <definedName name="DPW05.20._0">'DPW05'!$C$25</definedName>
    <definedName name="DPW05.20._B">'DPW05'!$D$25</definedName>
    <definedName name="DPW05.20._C">'DPW05'!$E$25</definedName>
    <definedName name="DPW05.20._D">'DPW05'!$F$25</definedName>
    <definedName name="DPW05.20._E">'DPW05'!$G$25</definedName>
    <definedName name="DPW05.20._F">'DPW05'!$H$25</definedName>
    <definedName name="DPW05.20._G">'DPW05'!$I$25</definedName>
    <definedName name="DPW05.20._H">'DPW05'!$J$25</definedName>
    <definedName name="DPW05.20._I">'DPW05'!$K$25</definedName>
    <definedName name="DPW05.20._J">'DPW05'!$L$25</definedName>
    <definedName name="DPW05.20._K">'DPW05'!$M$25</definedName>
    <definedName name="DPW05.20._L">'DPW05'!$N$25</definedName>
    <definedName name="DPW05.21._0">'DPW05'!$C$26</definedName>
    <definedName name="DPW05.21._B">'DPW05'!$D$26</definedName>
    <definedName name="DPW05.21._C">'DPW05'!$E$26</definedName>
    <definedName name="DPW05.21._D">'DPW05'!$F$26</definedName>
    <definedName name="DPW05.21._E">'DPW05'!$G$26</definedName>
    <definedName name="DPW05.21._F">'DPW05'!$H$26</definedName>
    <definedName name="DPW05.21._G">'DPW05'!$I$26</definedName>
    <definedName name="DPW05.21._H">'DPW05'!$J$26</definedName>
    <definedName name="DPW05.21._I">'DPW05'!$K$26</definedName>
    <definedName name="DPW05.21._J">'DPW05'!$L$26</definedName>
    <definedName name="DPW05.21._K">'DPW05'!$M$26</definedName>
    <definedName name="DPW05.21._L">'DPW05'!$N$26</definedName>
    <definedName name="DPW05.22._0">'DPW05'!$C$27</definedName>
    <definedName name="DPW05.22._B">'DPW05'!$D$27</definedName>
    <definedName name="DPW05.22._C">'DPW05'!$E$27</definedName>
    <definedName name="DPW05.22._D">'DPW05'!$F$27</definedName>
    <definedName name="DPW05.22._E">'DPW05'!$G$27</definedName>
    <definedName name="DPW05.22._F">'DPW05'!$H$27</definedName>
    <definedName name="DPW05.22._G">'DPW05'!$I$27</definedName>
    <definedName name="DPW05.22._H">'DPW05'!$J$27</definedName>
    <definedName name="DPW05.22._I">'DPW05'!$K$27</definedName>
    <definedName name="DPW05.22._J">'DPW05'!$L$27</definedName>
    <definedName name="DPW05.22._K">'DPW05'!$M$27</definedName>
    <definedName name="DPW05.22._L">'DPW05'!$N$27</definedName>
    <definedName name="DPW05.23._0">'DPW05'!$C$28</definedName>
    <definedName name="DPW05.23._B">'DPW05'!$D$28</definedName>
    <definedName name="DPW05.23._C">'DPW05'!$E$28</definedName>
    <definedName name="DPW05.23._D">'DPW05'!$F$28</definedName>
    <definedName name="DPW05.23._E">'DPW05'!$G$28</definedName>
    <definedName name="DPW05.23._F">'DPW05'!$H$28</definedName>
    <definedName name="DPW05.23._G">'DPW05'!$I$28</definedName>
    <definedName name="DPW05.23._H">'DPW05'!$J$28</definedName>
    <definedName name="DPW05.23._I">'DPW05'!$K$28</definedName>
    <definedName name="DPW05.23._J">'DPW05'!$L$28</definedName>
    <definedName name="DPW05.23._K">'DPW05'!$M$28</definedName>
    <definedName name="DPW05.23._L">'DPW05'!$N$28</definedName>
    <definedName name="DPW05.24._0">'DPW05'!$C$29</definedName>
    <definedName name="DPW05.24._B">'DPW05'!$D$29</definedName>
    <definedName name="DPW05.24._C">'DPW05'!$E$29</definedName>
    <definedName name="DPW05.24._D">'DPW05'!$F$29</definedName>
    <definedName name="DPW05.24._E">'DPW05'!$G$29</definedName>
    <definedName name="DPW05.24._F">'DPW05'!$H$29</definedName>
    <definedName name="DPW05.24._G">'DPW05'!$I$29</definedName>
    <definedName name="DPW05.24._H">'DPW05'!$J$29</definedName>
    <definedName name="DPW05.24._I">'DPW05'!$K$29</definedName>
    <definedName name="DPW05.24._J">'DPW05'!$L$29</definedName>
    <definedName name="DPW05.24._K">'DPW05'!$M$29</definedName>
    <definedName name="DPW05.24._L">'DPW05'!$N$29</definedName>
    <definedName name="DPW05.25._0">'DPW05'!$C$30</definedName>
    <definedName name="DPW05.25._B">'DPW05'!$D$30</definedName>
    <definedName name="DPW05.25._C">'DPW05'!$E$30</definedName>
    <definedName name="DPW05.25._D">'DPW05'!$F$30</definedName>
    <definedName name="DPW05.25._E">'DPW05'!$G$30</definedName>
    <definedName name="DPW05.25._F">'DPW05'!$H$30</definedName>
    <definedName name="DPW05.25._G">'DPW05'!$I$30</definedName>
    <definedName name="DPW05.25._H">'DPW05'!$J$30</definedName>
    <definedName name="DPW05.25._I">'DPW05'!$K$30</definedName>
    <definedName name="DPW05.25._J">'DPW05'!$L$30</definedName>
    <definedName name="DPW05.25._K">'DPW05'!$M$30</definedName>
    <definedName name="DPW05.25._L">'DPW05'!$N$30</definedName>
    <definedName name="DPW05.26._0">'DPW05'!$C$31</definedName>
    <definedName name="DPW05.26._B">'DPW05'!$D$31</definedName>
    <definedName name="DPW05.26._C">'DPW05'!$E$31</definedName>
    <definedName name="DPW05.26._D">'DPW05'!$F$31</definedName>
    <definedName name="DPW05.26._E">'DPW05'!$G$31</definedName>
    <definedName name="DPW05.26._F">'DPW05'!$H$31</definedName>
    <definedName name="DPW05.26._G">'DPW05'!$I$31</definedName>
    <definedName name="DPW05.26._H">'DPW05'!$J$31</definedName>
    <definedName name="DPW05.26._I">'DPW05'!$K$31</definedName>
    <definedName name="DPW05.26._J">'DPW05'!$L$31</definedName>
    <definedName name="DPW05.26._K">'DPW05'!$M$31</definedName>
    <definedName name="DPW05.26._L">'DPW05'!$N$31</definedName>
    <definedName name="DPW05.27._0">'DPW05'!$C$32</definedName>
    <definedName name="DPW05.27._B">'DPW05'!$D$32</definedName>
    <definedName name="DPW05.27._C">'DPW05'!$E$32</definedName>
    <definedName name="DPW05.27._D">'DPW05'!$F$32</definedName>
    <definedName name="DPW05.27._E">'DPW05'!$G$32</definedName>
    <definedName name="DPW05.27._F">'DPW05'!$H$32</definedName>
    <definedName name="DPW05.27._G">'DPW05'!$I$32</definedName>
    <definedName name="DPW05.27._H">'DPW05'!$J$32</definedName>
    <definedName name="DPW05.27._I">'DPW05'!$K$32</definedName>
    <definedName name="DPW05.27._J">'DPW05'!$L$32</definedName>
    <definedName name="DPW05.27._K">'DPW05'!$M$32</definedName>
    <definedName name="DPW05.27._L">'DPW05'!$N$32</definedName>
    <definedName name="DPW05.28._0">'DPW05'!$C$33</definedName>
    <definedName name="DPW05.28._B">'DPW05'!$D$33</definedName>
    <definedName name="DPW05.28._C">'DPW05'!$E$33</definedName>
    <definedName name="DPW05.28._D">'DPW05'!$F$33</definedName>
    <definedName name="DPW05.28._E">'DPW05'!$G$33</definedName>
    <definedName name="DPW05.28._F">'DPW05'!$H$33</definedName>
    <definedName name="DPW05.28._G">'DPW05'!$I$33</definedName>
    <definedName name="DPW05.28._H">'DPW05'!$J$33</definedName>
    <definedName name="DPW05.28._I">'DPW05'!$K$33</definedName>
    <definedName name="DPW05.28._J">'DPW05'!$L$33</definedName>
    <definedName name="DPW05.28._K">'DPW05'!$M$33</definedName>
    <definedName name="DPW05.28._L">'DPW05'!$N$33</definedName>
    <definedName name="DPW05.29._0">'DPW05'!$C$34</definedName>
    <definedName name="DPW05.29._B">'DPW05'!$D$34</definedName>
    <definedName name="DPW05.29._C">'DPW05'!$E$34</definedName>
    <definedName name="DPW05.29._D">'DPW05'!$F$34</definedName>
    <definedName name="DPW05.29._E">'DPW05'!$G$34</definedName>
    <definedName name="DPW05.29._F">'DPW05'!$H$34</definedName>
    <definedName name="DPW05.29._G">'DPW05'!$I$34</definedName>
    <definedName name="DPW05.29._H">'DPW05'!$J$34</definedName>
    <definedName name="DPW05.29._I">'DPW05'!$K$34</definedName>
    <definedName name="DPW05.29._J">'DPW05'!$L$34</definedName>
    <definedName name="DPW05.29._K">'DPW05'!$M$34</definedName>
    <definedName name="DPW05.29._L">'DPW05'!$N$34</definedName>
    <definedName name="DPW05.3._0">'DPW05'!$C$8</definedName>
    <definedName name="DPW05.3._B">'DPW05'!$D$8</definedName>
    <definedName name="DPW05.3._C">'DPW05'!$E$8</definedName>
    <definedName name="DPW05.3._D">'DPW05'!$F$8</definedName>
    <definedName name="DPW05.3._E">'DPW05'!$G$8</definedName>
    <definedName name="DPW05.3._F">'DPW05'!$H$8</definedName>
    <definedName name="DPW05.3._G">'DPW05'!$I$8</definedName>
    <definedName name="DPW05.3._H">'DPW05'!$J$8</definedName>
    <definedName name="DPW05.3._I">'DPW05'!$K$8</definedName>
    <definedName name="DPW05.3._J">'DPW05'!$L$8</definedName>
    <definedName name="DPW05.3._K">'DPW05'!$M$8</definedName>
    <definedName name="DPW05.3._L">'DPW05'!$N$8</definedName>
    <definedName name="DPW05.30._0">'DPW05'!$C$35</definedName>
    <definedName name="DPW05.30._B">'DPW05'!$D$35</definedName>
    <definedName name="DPW05.30._C">'DPW05'!$E$35</definedName>
    <definedName name="DPW05.30._D">'DPW05'!$F$35</definedName>
    <definedName name="DPW05.30._E">'DPW05'!$G$35</definedName>
    <definedName name="DPW05.30._F">'DPW05'!$H$35</definedName>
    <definedName name="DPW05.30._G">'DPW05'!$I$35</definedName>
    <definedName name="DPW05.30._H">'DPW05'!$J$35</definedName>
    <definedName name="DPW05.30._I">'DPW05'!$K$35</definedName>
    <definedName name="DPW05.30._J">'DPW05'!$L$35</definedName>
    <definedName name="DPW05.30._K">'DPW05'!$M$35</definedName>
    <definedName name="DPW05.30._L">'DPW05'!$N$35</definedName>
    <definedName name="DPW05.31._C">'DPW05'!$E$36</definedName>
    <definedName name="DPW05.31._D">'DPW05'!$F$36</definedName>
    <definedName name="DPW05.31._H">'DPW05'!$J$36</definedName>
    <definedName name="DPW05.31._I">'DPW05'!$K$36</definedName>
    <definedName name="DPW05.31._J">'DPW05'!$L$36</definedName>
    <definedName name="DPW05.31._K">'DPW05'!$M$36</definedName>
    <definedName name="DPW05.31._L">'DPW05'!$N$36</definedName>
    <definedName name="DPW05.4._0">'DPW05'!$C$9</definedName>
    <definedName name="DPW05.4._B">'DPW05'!$D$9</definedName>
    <definedName name="DPW05.4._C">'DPW05'!$E$9</definedName>
    <definedName name="DPW05.4._D">'DPW05'!$F$9</definedName>
    <definedName name="DPW05.4._E">'DPW05'!$G$9</definedName>
    <definedName name="DPW05.4._F">'DPW05'!$H$9</definedName>
    <definedName name="DPW05.4._G">'DPW05'!$I$9</definedName>
    <definedName name="DPW05.4._H">'DPW05'!$J$9</definedName>
    <definedName name="DPW05.4._I">'DPW05'!$K$9</definedName>
    <definedName name="DPW05.4._J">'DPW05'!$L$9</definedName>
    <definedName name="DPW05.4._K">'DPW05'!$M$9</definedName>
    <definedName name="DPW05.4._L">'DPW05'!$N$9</definedName>
    <definedName name="DPW05.5._0">'DPW05'!$C$10</definedName>
    <definedName name="DPW05.5._B">'DPW05'!$D$10</definedName>
    <definedName name="DPW05.5._C">'DPW05'!$E$10</definedName>
    <definedName name="DPW05.5._D">'DPW05'!$F$10</definedName>
    <definedName name="DPW05.5._E">'DPW05'!$G$10</definedName>
    <definedName name="DPW05.5._F">'DPW05'!$H$10</definedName>
    <definedName name="DPW05.5._G">'DPW05'!$I$10</definedName>
    <definedName name="DPW05.5._H">'DPW05'!$J$10</definedName>
    <definedName name="DPW05.5._I">'DPW05'!$K$10</definedName>
    <definedName name="DPW05.5._J">'DPW05'!$L$10</definedName>
    <definedName name="DPW05.5._K">'DPW05'!$M$10</definedName>
    <definedName name="DPW05.5._L">'DPW05'!$N$10</definedName>
    <definedName name="DPW05.6._0">'DPW05'!$C$11</definedName>
    <definedName name="DPW05.6._B">'DPW05'!$D$11</definedName>
    <definedName name="DPW05.6._C">'DPW05'!$E$11</definedName>
    <definedName name="DPW05.6._D">'DPW05'!$F$11</definedName>
    <definedName name="DPW05.6._E">'DPW05'!$G$11</definedName>
    <definedName name="DPW05.6._F">'DPW05'!$H$11</definedName>
    <definedName name="DPW05.6._G">'DPW05'!$I$11</definedName>
    <definedName name="DPW05.6._H">'DPW05'!$J$11</definedName>
    <definedName name="DPW05.6._I">'DPW05'!$K$11</definedName>
    <definedName name="DPW05.6._J">'DPW05'!$L$11</definedName>
    <definedName name="DPW05.6._K">'DPW05'!$M$11</definedName>
    <definedName name="DPW05.6._L">'DPW05'!$N$11</definedName>
    <definedName name="DPW05.7._0">'DPW05'!$C$12</definedName>
    <definedName name="DPW05.7._B">'DPW05'!$D$12</definedName>
    <definedName name="DPW05.7._C">'DPW05'!$E$12</definedName>
    <definedName name="DPW05.7._D">'DPW05'!$F$12</definedName>
    <definedName name="DPW05.7._E">'DPW05'!$G$12</definedName>
    <definedName name="DPW05.7._F">'DPW05'!$H$12</definedName>
    <definedName name="DPW05.7._G">'DPW05'!$I$12</definedName>
    <definedName name="DPW05.7._H">'DPW05'!$J$12</definedName>
    <definedName name="DPW05.7._I">'DPW05'!$K$12</definedName>
    <definedName name="DPW05.7._J">'DPW05'!$L$12</definedName>
    <definedName name="DPW05.7._K">'DPW05'!$M$12</definedName>
    <definedName name="DPW05.7._L">'DPW05'!$N$12</definedName>
    <definedName name="DPW05.8._0">'DPW05'!$C$13</definedName>
    <definedName name="DPW05.8._B">'DPW05'!$D$13</definedName>
    <definedName name="DPW05.8._C">'DPW05'!$E$13</definedName>
    <definedName name="DPW05.8._D">'DPW05'!$F$13</definedName>
    <definedName name="DPW05.8._E">'DPW05'!$G$13</definedName>
    <definedName name="DPW05.8._F">'DPW05'!$H$13</definedName>
    <definedName name="DPW05.8._G">'DPW05'!$I$13</definedName>
    <definedName name="DPW05.8._H">'DPW05'!$J$13</definedName>
    <definedName name="DPW05.8._I">'DPW05'!$K$13</definedName>
    <definedName name="DPW05.8._J">'DPW05'!$L$13</definedName>
    <definedName name="DPW05.8._K">'DPW05'!$M$13</definedName>
    <definedName name="DPW05.8._L">'DPW05'!$N$13</definedName>
    <definedName name="DPW05.9._0">'DPW05'!$C$14</definedName>
    <definedName name="DPW05.9._B">'DPW05'!$D$14</definedName>
    <definedName name="DPW05.9._C">'DPW05'!$E$14</definedName>
    <definedName name="DPW05.9._D">'DPW05'!$F$14</definedName>
    <definedName name="DPW05.9._E">'DPW05'!$G$14</definedName>
    <definedName name="DPW05.9._F">'DPW05'!$H$14</definedName>
    <definedName name="DPW05.9._G">'DPW05'!$I$14</definedName>
    <definedName name="DPW05.9._H">'DPW05'!$J$14</definedName>
    <definedName name="DPW05.9._I">'DPW05'!$K$14</definedName>
    <definedName name="DPW05.9._J">'DPW05'!$L$14</definedName>
    <definedName name="DPW05.9._K">'DPW05'!$M$14</definedName>
    <definedName name="DPW05.9._L">'DPW05'!$N$14</definedName>
    <definedName name="DPW06.1._A">'DPW06'!$D$7</definedName>
    <definedName name="DPW06.1._B">'DPW06'!$E$7</definedName>
    <definedName name="DPW06.1._C">'DPW06'!$F$7</definedName>
    <definedName name="DPW06.1._D">'DPW06'!$G$7</definedName>
    <definedName name="DPW06.1._E">'DPW06'!$H$7</definedName>
    <definedName name="DPW06.1._F">'DPW06'!$I$7</definedName>
    <definedName name="DPW06.1._G">'DPW06'!$J$7</definedName>
    <definedName name="DPW06.2._A">'DPW06'!$D$8</definedName>
    <definedName name="DPW06.2._B">'DPW06'!$E$8</definedName>
    <definedName name="DPW06.2._C">'DPW06'!$F$8</definedName>
    <definedName name="DPW06.2._D">'DPW06'!$G$8</definedName>
    <definedName name="DPW06.2._E">'DPW06'!$H$8</definedName>
    <definedName name="DPW06.2._F">'DPW06'!$I$8</definedName>
    <definedName name="DPW06.2._G">'DPW06'!$J$8</definedName>
    <definedName name="DPW06.3._A">'DPW06'!$D$9</definedName>
    <definedName name="DPW06.3._B">'DPW06'!$E$9</definedName>
    <definedName name="DPW06.3._C">'DPW06'!$F$9</definedName>
    <definedName name="DPW06.3._D">'DPW06'!$G$9</definedName>
    <definedName name="DPW06.3._E">'DPW06'!$H$9</definedName>
    <definedName name="DPW06.3._F">'DPW06'!$I$9</definedName>
    <definedName name="DPW06.3._G">'DPW06'!$J$9</definedName>
    <definedName name="DPW06.3.1._A">'DPW06'!$D$10</definedName>
    <definedName name="DPW06.3.1._B">'DPW06'!$E$10</definedName>
    <definedName name="DPW06.3.1._C">'DPW06'!$F$10</definedName>
    <definedName name="DPW06.3.1._D">'DPW06'!$G$10</definedName>
    <definedName name="DPW06.3.1._E">'DPW06'!$H$10</definedName>
    <definedName name="DPW06.3.1._F">'DPW06'!$I$10</definedName>
    <definedName name="DPW06.3.1._G">'DPW06'!$J$10</definedName>
    <definedName name="DPW06.4._A">'DPW06'!$D$11</definedName>
    <definedName name="DPW06.4._B">'DPW06'!$E$11</definedName>
    <definedName name="DPW06.4._C">'DPW06'!$F$11</definedName>
    <definedName name="DPW06.4._D">'DPW06'!$G$11</definedName>
    <definedName name="DPW06.4._E">'DPW06'!$H$11</definedName>
    <definedName name="DPW06.4._F">'DPW06'!$I$11</definedName>
    <definedName name="DPW06.4._G">'DPW06'!$J$11</definedName>
    <definedName name="DPW07.1._A">'DPW07'!$D$7</definedName>
    <definedName name="DPW07.1._B">'DPW07'!$E$7</definedName>
    <definedName name="DPW07.1._C">'DPW07'!$F$7</definedName>
    <definedName name="DPW07.1._D">'DPW07'!$G$7</definedName>
    <definedName name="DPW07.1._E">'DPW07'!$H$7</definedName>
    <definedName name="DPW07.1._F">'DPW07'!$I$7</definedName>
    <definedName name="DPW07.1._G">'DPW07'!$J$7</definedName>
    <definedName name="DPW07.2._A">'DPW07'!$D$8</definedName>
    <definedName name="DPW07.2._B">'DPW07'!$E$8</definedName>
    <definedName name="DPW07.2._C">'DPW07'!$F$8</definedName>
    <definedName name="DPW07.2._D">'DPW07'!$G$8</definedName>
    <definedName name="DPW07.2._E">'DPW07'!$H$8</definedName>
    <definedName name="DPW07.2._F">'DPW07'!$I$8</definedName>
    <definedName name="DPW07.2._G">'DPW07'!$J$8</definedName>
    <definedName name="DPW07.3._A">'DPW07'!$D$9</definedName>
    <definedName name="DPW07.3._B">'DPW07'!$E$9</definedName>
    <definedName name="DPW07.3._C">'DPW07'!$F$9</definedName>
    <definedName name="DPW07.3._D">'DPW07'!$G$9</definedName>
    <definedName name="DPW07.3._E">'DPW07'!$H$9</definedName>
    <definedName name="DPW07.3._F">'DPW07'!$I$9</definedName>
    <definedName name="DPW07.3._G">'DPW07'!$J$9</definedName>
    <definedName name="DPW07.4._A">'DPW07'!$D$10</definedName>
    <definedName name="DPW07.4._B">'DPW07'!$E$10</definedName>
    <definedName name="DPW07.4._C">'DPW07'!$F$10</definedName>
    <definedName name="DPW07.4._D">'DPW07'!$G$10</definedName>
    <definedName name="DPW07.4._E">'DPW07'!$H$10</definedName>
    <definedName name="DPW07.4._F">'DPW07'!$I$10</definedName>
    <definedName name="DPW07.4._G">'DPW07'!$J$10</definedName>
    <definedName name="DPW07.5._A">'DPW07'!$D$11</definedName>
    <definedName name="DPW07.5._B">'DPW07'!$E$11</definedName>
    <definedName name="DPW07.5._C">'DPW07'!$F$11</definedName>
    <definedName name="DPW07.5._D">'DPW07'!$G$11</definedName>
    <definedName name="DPW07.5._E">'DPW07'!$H$11</definedName>
    <definedName name="DPW07.5._F">'DPW07'!$I$11</definedName>
    <definedName name="DPW07.5._G">'DPW07'!$J$11</definedName>
    <definedName name="DPW07.6._A">'DPW07'!$D$12</definedName>
    <definedName name="DPW07.6._B">'DPW07'!$E$12</definedName>
    <definedName name="DPW07.6._C">'DPW07'!$F$12</definedName>
    <definedName name="DPW07.6._D">'DPW07'!$G$12</definedName>
    <definedName name="DPW07.6._E">'DPW07'!$H$12</definedName>
    <definedName name="DPW07.6._F">'DPW07'!$I$12</definedName>
    <definedName name="DPW07.6._G">'DPW07'!$J$12</definedName>
    <definedName name="DPW07.7._A">'DPW07'!$D$13</definedName>
    <definedName name="DPW07.7._B">'DPW07'!$E$13</definedName>
    <definedName name="DPW07.7._C">'DPW07'!$F$13</definedName>
    <definedName name="DPW07.7._D">'DPW07'!$G$13</definedName>
    <definedName name="DPW07.7._E">'DPW07'!$H$13</definedName>
    <definedName name="DPW07.7._F">'DPW07'!$I$13</definedName>
    <definedName name="DPW07.7._G">'DPW07'!$J$13</definedName>
    <definedName name="DZ01.2._A">'DZ01'!$D$7</definedName>
    <definedName name="DZ01.2.1._A">'DZ01'!$D$8</definedName>
    <definedName name="DZ01.2.2._A">'DZ01'!$D$9</definedName>
    <definedName name="DZ01.2.3._A">'DZ01'!$D$10</definedName>
    <definedName name="DZ01.3._A">'DZ01'!$D$11</definedName>
    <definedName name="DZ01.3.1._A">'DZ01'!$D$12</definedName>
    <definedName name="DZ01.3.2._A">'DZ01'!$D$13</definedName>
    <definedName name="DZ01.3.3._A">'DZ01'!$D$14</definedName>
    <definedName name="FS01.1._A">'FS01'!$D$6</definedName>
    <definedName name="FS01.1.1._A">'FS01'!$D$7</definedName>
    <definedName name="FS01.2._A">'FS01'!$D$8</definedName>
    <definedName name="FS01.3._A">'FS01'!$D$9</definedName>
    <definedName name="FS01.4._A">'FS01'!$D$10</definedName>
    <definedName name="FS01.5._A">'FS01'!$D$11</definedName>
    <definedName name="FS01.6._A">'FS01'!$D$12</definedName>
    <definedName name="FSIZ01.1._A">FSIZ01!$D$6</definedName>
    <definedName name="FSIZ01.1.1._A">FSIZ01!$D$7</definedName>
    <definedName name="FSIZ01.1.1.1._0">FSIZ01!$C$8</definedName>
    <definedName name="FSIZ01.1.1.1._A">FSIZ01!$D$8</definedName>
    <definedName name="FSIZ01.1.1.10._A">FSIZ01!$D$17</definedName>
    <definedName name="FSIZ01.1.1.2._0">FSIZ01!$C$9</definedName>
    <definedName name="FSIZ01.1.1.2._A">FSIZ01!$D$9</definedName>
    <definedName name="FSIZ01.1.1.3._0">FSIZ01!$C$10</definedName>
    <definedName name="FSIZ01.1.1.3._A">FSIZ01!$D$10</definedName>
    <definedName name="FSIZ01.1.1.4._0">FSIZ01!$C$11</definedName>
    <definedName name="FSIZ01.1.1.4._A">FSIZ01!$D$11</definedName>
    <definedName name="FSIZ01.1.1.5._0">FSIZ01!$C$12</definedName>
    <definedName name="FSIZ01.1.1.5._A">FSIZ01!$D$12</definedName>
    <definedName name="FSIZ01.1.1.6._0">FSIZ01!$C$13</definedName>
    <definedName name="FSIZ01.1.1.6._A">FSIZ01!$D$13</definedName>
    <definedName name="FSIZ01.1.1.7._0">FSIZ01!$C$14</definedName>
    <definedName name="FSIZ01.1.1.7._A">FSIZ01!$D$14</definedName>
    <definedName name="FSIZ01.1.1.8._0">FSIZ01!$C$15</definedName>
    <definedName name="FSIZ01.1.1.8._A">FSIZ01!$D$15</definedName>
    <definedName name="FSIZ01.1.1.9._0">FSIZ01!$C$16</definedName>
    <definedName name="FSIZ01.1.1.9._A">FSIZ01!$D$16</definedName>
    <definedName name="FSIZ01.1.2._A">FSIZ01!$D$18</definedName>
    <definedName name="FSIZ01.1.2.1._0">FSIZ01!$C$19</definedName>
    <definedName name="FSIZ01.1.2.1._A">FSIZ01!$D$19</definedName>
    <definedName name="FSIZ01.1.2.10._A">FSIZ01!$D$28</definedName>
    <definedName name="FSIZ01.1.2.2._0">FSIZ01!$C$20</definedName>
    <definedName name="FSIZ01.1.2.2._A">FSIZ01!$D$20</definedName>
    <definedName name="FSIZ01.1.2.3._0">FSIZ01!$C$21</definedName>
    <definedName name="FSIZ01.1.2.3._A">FSIZ01!$D$21</definedName>
    <definedName name="FSIZ01.1.2.4._0">FSIZ01!$C$22</definedName>
    <definedName name="FSIZ01.1.2.4._A">FSIZ01!$D$22</definedName>
    <definedName name="FSIZ01.1.2.5._0">FSIZ01!$C$23</definedName>
    <definedName name="FSIZ01.1.2.5._A">FSIZ01!$D$23</definedName>
    <definedName name="FSIZ01.1.2.6._0">FSIZ01!$C$24</definedName>
    <definedName name="FSIZ01.1.2.6._A">FSIZ01!$D$24</definedName>
    <definedName name="FSIZ01.1.2.7._0">FSIZ01!$C$25</definedName>
    <definedName name="FSIZ01.1.2.7._A">FSIZ01!$D$25</definedName>
    <definedName name="FSIZ01.1.2.8._0">FSIZ01!$C$26</definedName>
    <definedName name="FSIZ01.1.2.8._A">FSIZ01!$D$26</definedName>
    <definedName name="FSIZ01.1.2.9._0">FSIZ01!$C$27</definedName>
    <definedName name="FSIZ01.1.2.9._A">FSIZ01!$D$27</definedName>
    <definedName name="FSIZ01.2._A">FSIZ01!$D$29</definedName>
    <definedName name="FSIZ01.3._A">FSIZ01!$D$30</definedName>
    <definedName name="FW02.1._A">'FW02'!$D$6</definedName>
    <definedName name="FW02.1._B">'FW02'!$E$6</definedName>
    <definedName name="FW02.1._C">'FW02'!$F$6</definedName>
    <definedName name="FW02.2._A">'FW02'!$D$7</definedName>
    <definedName name="FW02.2._B">'FW02'!$E$7</definedName>
    <definedName name="FW02.2._C">'FW02'!$F$7</definedName>
    <definedName name="FW02.3._A">'FW02'!$D$8</definedName>
    <definedName name="FW02.3._B">'FW02'!$E$8</definedName>
    <definedName name="FW02.3._C">'FW02'!$F$8</definedName>
    <definedName name="FW02.4._A">'FW02'!$D$9</definedName>
    <definedName name="FW02.4._B">'FW02'!$E$9</definedName>
    <definedName name="FW02.4._C">'FW02'!$F$9</definedName>
    <definedName name="FW02.5._A">'FW02'!$D$10</definedName>
    <definedName name="FW02.5._B">'FW02'!$E$10</definedName>
    <definedName name="FW02.5._C">'FW02'!$F$10</definedName>
    <definedName name="FW02.6._A">'FW02'!$D$11</definedName>
    <definedName name="FW02.6._B">'FW02'!$E$11</definedName>
    <definedName name="FW02.6._C">'FW02'!$F$11</definedName>
    <definedName name="FW02.7._A">'FW02'!$D$12</definedName>
    <definedName name="FW02.7._B">'FW02'!$E$12</definedName>
    <definedName name="FW02.7._C">'FW02'!$F$12</definedName>
    <definedName name="FW02.8._A">'FW02'!$D$13</definedName>
    <definedName name="FW02.8._B">'FW02'!$E$13</definedName>
    <definedName name="FW02.8._C">'FW02'!$F$13</definedName>
    <definedName name="FW03.1.1._A">'FW03'!$D$7</definedName>
    <definedName name="FW03.1.1.1._A">'FW03'!$D$8</definedName>
    <definedName name="FW03.1.1.1.1._A">'FW03'!$D$9</definedName>
    <definedName name="FW03.1.1.1.2._A">'FW03'!$D$10</definedName>
    <definedName name="FW03.1.1.1.3._A">'FW03'!$D$11</definedName>
    <definedName name="FW03.1.1.1.4._A">'FW03'!$D$12</definedName>
    <definedName name="FW03.1.1.1.5._A">'FW03'!$D$13</definedName>
    <definedName name="FW03.1.1.1.6._A">'FW03'!$D$14</definedName>
    <definedName name="FW03.1.1.2._A">'FW03'!$D$15</definedName>
    <definedName name="FW03.1.1.3._A">'FW03'!$D$16</definedName>
    <definedName name="FW03.1.2._A">'FW03'!$D$17</definedName>
    <definedName name="FW04.1.1._A">'FW04'!$D$7</definedName>
    <definedName name="FW04.1.2._A">'FW04'!$D$8</definedName>
    <definedName name="FW04.1.3._A">'FW04'!$D$9</definedName>
    <definedName name="FW04.1.4._A">'FW04'!$D$10</definedName>
    <definedName name="FW04.1.5._A">'FW04'!$D$11</definedName>
    <definedName name="FW04.1.6._A">'FW04'!$D$12</definedName>
    <definedName name="FWW01.1._A">'FWW01'!$D$6</definedName>
    <definedName name="FWW01.1.1._A">'FWW01'!$D$7</definedName>
    <definedName name="FWW01.1.1.1._A">'FWW01'!$D$8</definedName>
    <definedName name="FWW01.1.1.2._A">'FWW01'!$D$9</definedName>
    <definedName name="FWW01.1.2._A">'FWW01'!$D$10</definedName>
    <definedName name="FWW01.1.2.1._A">'FWW01'!$D$11</definedName>
    <definedName name="FWW01.1.2.2._A">'FWW01'!$D$12</definedName>
    <definedName name="FWW01.10._A">'FWW01'!$D$26</definedName>
    <definedName name="FWW01.10.1._A">'FWW01'!$D$27</definedName>
    <definedName name="FWW01.11._A">'FWW01'!$D$28</definedName>
    <definedName name="FWW01.12._A">'FWW01'!$D$29</definedName>
    <definedName name="FWW01.13._A">'FWW01'!$D$30</definedName>
    <definedName name="FWW01.14._A">'FWW01'!$D$31</definedName>
    <definedName name="FWW01.15._A">'FWW01'!$D$32</definedName>
    <definedName name="FWW01.16._A">'FWW01'!$D$33</definedName>
    <definedName name="FWW01.17._A">'FWW01'!$D$34</definedName>
    <definedName name="FWW01.18._A">'FWW01'!$D$35</definedName>
    <definedName name="FWW01.19._A">'FWW01'!$D$37</definedName>
    <definedName name="FWW01.2._A">'FWW01'!$D$13</definedName>
    <definedName name="FWW01.2.1._A">'FWW01'!$D$14</definedName>
    <definedName name="FWW01.2.2._A">'FWW01'!$D$15</definedName>
    <definedName name="FWW01.2.3._A">'FWW01'!$D$16</definedName>
    <definedName name="FWW01.20._A">'FWW01'!$D$38</definedName>
    <definedName name="FWW01.21._A">'FWW01'!$D$39</definedName>
    <definedName name="FWW01.22._A">'FWW01'!$D$40</definedName>
    <definedName name="FWW01.23._A">'FWW01'!$D$41</definedName>
    <definedName name="FWW01.24._A">'FWW01'!$D$42</definedName>
    <definedName name="FWW01.3._A">'FWW01'!$D$17</definedName>
    <definedName name="FWW01.3.1._A">'FWW01'!$D$18</definedName>
    <definedName name="FWW01.4._A">'FWW01'!$D$19</definedName>
    <definedName name="FWW01.5._A">'FWW01'!$D$20</definedName>
    <definedName name="FWW01.6._A">'FWW01'!$D$21</definedName>
    <definedName name="FWW01.7._A">'FWW01'!$D$22</definedName>
    <definedName name="FWW01.8._A">'FWW01'!$D$23</definedName>
    <definedName name="FWW01.9._A">'FWW01'!$D$24</definedName>
    <definedName name="FWW01.9.1._A">'FWW01'!$D$25</definedName>
    <definedName name="GAP01.1._A">'GAP01'!$D$6</definedName>
    <definedName name="GAP01.1.1._A">'GAP01'!$D$7</definedName>
    <definedName name="GAP01.1.2._A">'GAP01'!$D$8</definedName>
    <definedName name="GAP01.2._A">'GAP01'!$D$9</definedName>
    <definedName name="GAP01.2.1._A">'GAP01'!$D$10</definedName>
    <definedName name="GAP01.2.2._A">'GAP01'!$D$11</definedName>
    <definedName name="GAP01.2.3._A">'GAP01'!$D$12</definedName>
    <definedName name="GAP01.2.4._A">'GAP01'!$D$13</definedName>
    <definedName name="GAP01.3._A">'GAP01'!$D$14</definedName>
    <definedName name="IK02A.1._B">IK02A!$E$6</definedName>
    <definedName name="IK02A.10._A">IK02A!$D$21</definedName>
    <definedName name="IK02A.10._B">IK02A!$E$21</definedName>
    <definedName name="IK02A.10.1._A">IK02A!$D$22</definedName>
    <definedName name="IK02A.10.1._B">IK02A!$E$22</definedName>
    <definedName name="IK02A.11._A">IK02A!$D$23</definedName>
    <definedName name="IK02A.11._B">IK02A!$E$23</definedName>
    <definedName name="IK02A.12._A">IK02A!$D$24</definedName>
    <definedName name="IK02A.12._B">IK02A!$E$24</definedName>
    <definedName name="IK02A.13._A">IK02A!$D$25</definedName>
    <definedName name="IK02A.13._B">IK02A!$E$25</definedName>
    <definedName name="IK02A.14._A">IK02A!$D$26</definedName>
    <definedName name="IK02A.14._B">IK02A!$E$26</definedName>
    <definedName name="IK02A.15._A">IK02A!$D$27</definedName>
    <definedName name="IK02A.15._B">IK02A!$E$27</definedName>
    <definedName name="IK02A.16._A">IK02A!$D$28</definedName>
    <definedName name="IK02A.16._B">IK02A!$E$28</definedName>
    <definedName name="IK02A.17._A">IK02A!$D$29</definedName>
    <definedName name="IK02A.17._B">IK02A!$E$29</definedName>
    <definedName name="IK02A.18._A">IK02A!$D$30</definedName>
    <definedName name="IK02A.18._B">IK02A!$E$30</definedName>
    <definedName name="IK02A.19._A">IK02A!$D$31</definedName>
    <definedName name="IK02A.19._B">IK02A!$E$31</definedName>
    <definedName name="IK02A.19.1._A">IK02A!$D$32</definedName>
    <definedName name="IK02A.19.1._B">IK02A!$E$32</definedName>
    <definedName name="IK02A.2._B">IK02A!$E$7</definedName>
    <definedName name="IK02A.20._B">IK02A!$E$33</definedName>
    <definedName name="IK02A.20.1._B">IK02A!$E$34</definedName>
    <definedName name="IK02A.21._B">IK02A!$E$35</definedName>
    <definedName name="IK02A.3._B">IK02A!$E$8</definedName>
    <definedName name="IK02A.4._A">IK02A!$D$9</definedName>
    <definedName name="IK02A.4._B">IK02A!$E$9</definedName>
    <definedName name="IK02A.5._A">IK02A!$D$10</definedName>
    <definedName name="IK02A.5._B">IK02A!$E$10</definedName>
    <definedName name="IK02A.5.1._A">IK02A!$D$11</definedName>
    <definedName name="IK02A.5.1._B">IK02A!$E$11</definedName>
    <definedName name="IK02A.6._A">IK02A!$D$12</definedName>
    <definedName name="IK02A.6._B">IK02A!$E$12</definedName>
    <definedName name="IK02A.6.1._A">IK02A!$D$13</definedName>
    <definedName name="IK02A.6.1._B">IK02A!$E$13</definedName>
    <definedName name="IK02A.6.2._A">IK02A!$D$14</definedName>
    <definedName name="IK02A.6.2._B">IK02A!$E$14</definedName>
    <definedName name="IK02A.7._A">IK02A!$D$15</definedName>
    <definedName name="IK02A.7._B">IK02A!$E$15</definedName>
    <definedName name="IK02A.8._A">IK02A!$D$16</definedName>
    <definedName name="IK02A.8._B">IK02A!$E$16</definedName>
    <definedName name="IK02A.9._A">IK02A!$D$17</definedName>
    <definedName name="IK02A.9._B">IK02A!$E$17</definedName>
    <definedName name="IK02A.9.1._A">IK02A!$D$18</definedName>
    <definedName name="IK02A.9.1._B">IK02A!$E$18</definedName>
    <definedName name="IK02A.9.2._A">IK02A!$D$19</definedName>
    <definedName name="IK02A.9.2._B">IK02A!$E$19</definedName>
    <definedName name="IK02A.9.3._A">IK02A!$D$20</definedName>
    <definedName name="IK02A.9.3._B">IK02A!$E$20</definedName>
    <definedName name="KO01.1._A">'KO01'!$D$6</definedName>
    <definedName name="KO01.1._B">'KO01'!$E$6</definedName>
    <definedName name="KO01.1._C">'KO01'!$F$6</definedName>
    <definedName name="KO01.1._D">'KO01'!$G$6</definedName>
    <definedName name="KO01.1._E">'KO01'!$H$6</definedName>
    <definedName name="KO01.1._F">'KO01'!$I$6</definedName>
    <definedName name="KO01.1._G">'KO01'!$J$6</definedName>
    <definedName name="KO01.1.2._A">'KO01'!$D$7</definedName>
    <definedName name="KO01.1.2._B">'KO01'!$E$7</definedName>
    <definedName name="KO01.1.2._C">'KO01'!$F$7</definedName>
    <definedName name="KO01.1.2._D">'KO01'!$G$7</definedName>
    <definedName name="KO01.1.2._E">'KO01'!$H$7</definedName>
    <definedName name="KO01.1.2._F">'KO01'!$I$7</definedName>
    <definedName name="KO01.1.2._G">'KO01'!$J$7</definedName>
    <definedName name="KO01.1.2.1._A">'KO01'!$D$8</definedName>
    <definedName name="KO01.1.2.1._B">'KO01'!$E$8</definedName>
    <definedName name="KO01.1.2.1._C">'KO01'!$F$8</definedName>
    <definedName name="KO01.1.2.1._D">'KO01'!$G$8</definedName>
    <definedName name="KO01.1.2.1._E">'KO01'!$H$8</definedName>
    <definedName name="KO01.1.2.1._F">'KO01'!$I$8</definedName>
    <definedName name="KO01.1.2.1._G">'KO01'!$J$8</definedName>
    <definedName name="KO01.1.2.2._A">'KO01'!$D$9</definedName>
    <definedName name="KO01.1.2.2._B">'KO01'!$E$9</definedName>
    <definedName name="KO01.1.2.2._C">'KO01'!$F$9</definedName>
    <definedName name="KO01.1.2.2._D">'KO01'!$G$9</definedName>
    <definedName name="KO01.1.2.2._E">'KO01'!$H$9</definedName>
    <definedName name="KO01.1.2.2._F">'KO01'!$I$9</definedName>
    <definedName name="KO01.1.2.2._G">'KO01'!$J$9</definedName>
    <definedName name="KO01.1.3._A">'KO01'!$D$10</definedName>
    <definedName name="KO01.1.3._B">'KO01'!$E$10</definedName>
    <definedName name="KO01.1.3._C">'KO01'!$F$10</definedName>
    <definedName name="KO01.1.3._D">'KO01'!$G$10</definedName>
    <definedName name="KO01.1.3._E">'KO01'!$H$10</definedName>
    <definedName name="KO01.1.3._F">'KO01'!$I$10</definedName>
    <definedName name="KO01.1.3._G">'KO01'!$J$10</definedName>
    <definedName name="KO01.1.3.1._A">'KO01'!$D$11</definedName>
    <definedName name="KO01.1.3.1._B">'KO01'!$E$11</definedName>
    <definedName name="KO01.1.3.1._C">'KO01'!$F$11</definedName>
    <definedName name="KO01.1.3.1._D">'KO01'!$G$11</definedName>
    <definedName name="KO01.1.3.1._E">'KO01'!$H$11</definedName>
    <definedName name="KO01.1.3.1._F">'KO01'!$I$11</definedName>
    <definedName name="KO01.1.3.1._G">'KO01'!$J$11</definedName>
    <definedName name="KO01.1.3.2._A">'KO01'!$D$12</definedName>
    <definedName name="KO01.1.3.2._B">'KO01'!$E$12</definedName>
    <definedName name="KO01.1.3.2._C">'KO01'!$F$12</definedName>
    <definedName name="KO01.1.3.2._D">'KO01'!$G$12</definedName>
    <definedName name="KO01.1.3.2._E">'KO01'!$H$12</definedName>
    <definedName name="KO01.1.3.2._F">'KO01'!$I$12</definedName>
    <definedName name="KO01.1.3.2._G">'KO01'!$J$12</definedName>
    <definedName name="KO01.1.4._A">'KO01'!$D$13</definedName>
    <definedName name="KO01.1.4._B">'KO01'!$E$13</definedName>
    <definedName name="KO01.1.4._C">'KO01'!$F$13</definedName>
    <definedName name="KO01.1.4._D">'KO01'!$G$13</definedName>
    <definedName name="KO01.1.4._E">'KO01'!$H$13</definedName>
    <definedName name="KO01.1.4._F">'KO01'!$I$13</definedName>
    <definedName name="KO01.1.4._G">'KO01'!$J$13</definedName>
    <definedName name="KO01.2._A">'KO01'!$D$14</definedName>
    <definedName name="KO01.2._B">'KO01'!$E$14</definedName>
    <definedName name="KO01.2._C">'KO01'!$F$14</definedName>
    <definedName name="KO01.2._D">'KO01'!$G$14</definedName>
    <definedName name="KO01.2._E">'KO01'!$H$14</definedName>
    <definedName name="KO01.2._F">'KO01'!$I$14</definedName>
    <definedName name="KO01.2._G">'KO01'!$J$14</definedName>
    <definedName name="KO01.2.1._A">'KO01'!$D$15</definedName>
    <definedName name="KO01.2.1._B">'KO01'!$E$15</definedName>
    <definedName name="KO01.2.1._C">'KO01'!$F$15</definedName>
    <definedName name="KO01.2.1._D">'KO01'!$G$15</definedName>
    <definedName name="KO01.2.1._E">'KO01'!$H$15</definedName>
    <definedName name="KO01.2.1._F">'KO01'!$I$15</definedName>
    <definedName name="KO01.2.1._G">'KO01'!$J$15</definedName>
    <definedName name="KO01.2.1.1._A">'KO01'!$D$16</definedName>
    <definedName name="KO01.2.1.1._B">'KO01'!$E$16</definedName>
    <definedName name="KO01.2.1.1._C">'KO01'!$F$16</definedName>
    <definedName name="KO01.2.1.1._D">'KO01'!$G$16</definedName>
    <definedName name="KO01.2.1.1._E">'KO01'!$H$16</definedName>
    <definedName name="KO01.2.1.1._F">'KO01'!$I$16</definedName>
    <definedName name="KO01.2.1.1._G">'KO01'!$J$16</definedName>
    <definedName name="KO01.2.1.2._A">'KO01'!$D$17</definedName>
    <definedName name="KO01.2.1.2._B">'KO01'!$E$17</definedName>
    <definedName name="KO01.2.1.2._C">'KO01'!$F$17</definedName>
    <definedName name="KO01.2.1.2._D">'KO01'!$G$17</definedName>
    <definedName name="KO01.2.1.2._E">'KO01'!$H$17</definedName>
    <definedName name="KO01.2.1.2._F">'KO01'!$I$17</definedName>
    <definedName name="KO01.2.1.2._G">'KO01'!$J$17</definedName>
    <definedName name="KO01.2.2._A">'KO01'!$D$18</definedName>
    <definedName name="KO01.2.2._B">'KO01'!$E$18</definedName>
    <definedName name="KO01.2.2._C">'KO01'!$F$18</definedName>
    <definedName name="KO01.2.2._D">'KO01'!$G$18</definedName>
    <definedName name="KO01.2.2._E">'KO01'!$H$18</definedName>
    <definedName name="KO01.2.2._F">'KO01'!$I$18</definedName>
    <definedName name="KO01.2.2._G">'KO01'!$J$18</definedName>
    <definedName name="KO01.2.2.1._A">'KO01'!$D$19</definedName>
    <definedName name="KO01.2.2.1._B">'KO01'!$E$19</definedName>
    <definedName name="KO01.2.2.1._C">'KO01'!$F$19</definedName>
    <definedName name="KO01.2.2.1._D">'KO01'!$G$19</definedName>
    <definedName name="KO01.2.2.1._E">'KO01'!$H$19</definedName>
    <definedName name="KO01.2.2.1._F">'KO01'!$I$19</definedName>
    <definedName name="KO01.2.2.1._G">'KO01'!$J$19</definedName>
    <definedName name="KO01.2.2.2._A">'KO01'!$D$20</definedName>
    <definedName name="KO01.2.2.2._B">'KO01'!$E$20</definedName>
    <definedName name="KO01.2.2.2._C">'KO01'!$F$20</definedName>
    <definedName name="KO01.2.2.2._D">'KO01'!$G$20</definedName>
    <definedName name="KO01.2.2.2._E">'KO01'!$H$20</definedName>
    <definedName name="KO01.2.2.2._F">'KO01'!$I$20</definedName>
    <definedName name="KO01.2.2.2._G">'KO01'!$J$20</definedName>
    <definedName name="KO01.2.3._A">'KO01'!$D$21</definedName>
    <definedName name="KO01.2.3._B">'KO01'!$E$21</definedName>
    <definedName name="KO01.2.3._C">'KO01'!$F$21</definedName>
    <definedName name="KO01.2.3._D">'KO01'!$G$21</definedName>
    <definedName name="KO01.2.3._E">'KO01'!$H$21</definedName>
    <definedName name="KO01.2.3._F">'KO01'!$I$21</definedName>
    <definedName name="KO01.2.3._G">'KO01'!$J$21</definedName>
    <definedName name="KO01.3._A">'KO01'!$D$22</definedName>
    <definedName name="KO01.3._B">'KO01'!$E$22</definedName>
    <definedName name="KO01.3._C">'KO01'!$F$22</definedName>
    <definedName name="KO01.3._D">'KO01'!$G$22</definedName>
    <definedName name="KO01.3._E">'KO01'!$H$22</definedName>
    <definedName name="KO01.3._F">'KO01'!$I$22</definedName>
    <definedName name="KO01.3._G">'KO01'!$J$22</definedName>
    <definedName name="KO01.3.1._A">'KO01'!$D$23</definedName>
    <definedName name="KO01.3.1._B">'KO01'!$E$23</definedName>
    <definedName name="KO01.3.1._C">'KO01'!$F$23</definedName>
    <definedName name="KO01.3.1._D">'KO01'!$G$23</definedName>
    <definedName name="KO01.3.1._E">'KO01'!$H$23</definedName>
    <definedName name="KO01.3.1._F">'KO01'!$I$23</definedName>
    <definedName name="KO01.3.1._G">'KO01'!$J$23</definedName>
    <definedName name="KO01.3.1.1._A">'KO01'!$D$24</definedName>
    <definedName name="KO01.3.1.1._B">'KO01'!$E$24</definedName>
    <definedName name="KO01.3.1.1._C">'KO01'!$F$24</definedName>
    <definedName name="KO01.3.1.1._D">'KO01'!$G$24</definedName>
    <definedName name="KO01.3.1.1._E">'KO01'!$H$24</definedName>
    <definedName name="KO01.3.1.1._F">'KO01'!$I$24</definedName>
    <definedName name="KO01.3.1.1._G">'KO01'!$J$24</definedName>
    <definedName name="KO01.3.1.2._A">'KO01'!$D$25</definedName>
    <definedName name="KO01.3.1.2._B">'KO01'!$E$25</definedName>
    <definedName name="KO01.3.1.2._C">'KO01'!$F$25</definedName>
    <definedName name="KO01.3.1.2._D">'KO01'!$G$25</definedName>
    <definedName name="KO01.3.1.2._E">'KO01'!$H$25</definedName>
    <definedName name="KO01.3.1.2._F">'KO01'!$I$25</definedName>
    <definedName name="KO01.3.1.2._G">'KO01'!$J$25</definedName>
    <definedName name="KO01.3.2._A">'KO01'!$D$26</definedName>
    <definedName name="KO01.3.2._B">'KO01'!$E$26</definedName>
    <definedName name="KO01.3.2._C">'KO01'!$F$26</definedName>
    <definedName name="KO01.3.2._D">'KO01'!$G$26</definedName>
    <definedName name="KO01.3.2._E">'KO01'!$H$26</definedName>
    <definedName name="KO01.3.2._F">'KO01'!$I$26</definedName>
    <definedName name="KO01.3.2._G">'KO01'!$J$26</definedName>
    <definedName name="KO01.3.2.1._A">'KO01'!$D$27</definedName>
    <definedName name="KO01.3.2.1._B">'KO01'!$E$27</definedName>
    <definedName name="KO01.3.2.1._C">'KO01'!$F$27</definedName>
    <definedName name="KO01.3.2.1._D">'KO01'!$G$27</definedName>
    <definedName name="KO01.3.2.1._E">'KO01'!$H$27</definedName>
    <definedName name="KO01.3.2.1._F">'KO01'!$I$27</definedName>
    <definedName name="KO01.3.2.1._G">'KO01'!$J$27</definedName>
    <definedName name="KO01.3.2.2._A">'KO01'!$D$28</definedName>
    <definedName name="KO01.3.2.2._B">'KO01'!$E$28</definedName>
    <definedName name="KO01.3.2.2._C">'KO01'!$F$28</definedName>
    <definedName name="KO01.3.2.2._D">'KO01'!$G$28</definedName>
    <definedName name="KO01.3.2.2._E">'KO01'!$H$28</definedName>
    <definedName name="KO01.3.2.2._F">'KO01'!$I$28</definedName>
    <definedName name="KO01.3.2.2._G">'KO01'!$J$28</definedName>
    <definedName name="KO01.3.3._A">'KO01'!$D$29</definedName>
    <definedName name="KO01.3.3._B">'KO01'!$E$29</definedName>
    <definedName name="KO01.3.3._C">'KO01'!$F$29</definedName>
    <definedName name="KO01.3.3._D">'KO01'!$G$29</definedName>
    <definedName name="KO01.3.3._E">'KO01'!$H$29</definedName>
    <definedName name="KO01.3.3._F">'KO01'!$I$29</definedName>
    <definedName name="KO01.3.3._G">'KO01'!$J$29</definedName>
    <definedName name="KO01.4._A">'KO01'!$D$30</definedName>
    <definedName name="KO01.4._B">'KO01'!$E$30</definedName>
    <definedName name="KO01.4._C">'KO01'!$F$30</definedName>
    <definedName name="KO01.4._D">'KO01'!$G$30</definedName>
    <definedName name="KO01.4._E">'KO01'!$H$30</definedName>
    <definedName name="KO01.4._F">'KO01'!$I$30</definedName>
    <definedName name="KO01.4._G">'KO01'!$J$30</definedName>
    <definedName name="KO01.5._A">'KO01'!$D$31</definedName>
    <definedName name="KO01.5._B">'KO01'!$E$31</definedName>
    <definedName name="KO01.5._C">'KO01'!$F$31</definedName>
    <definedName name="KO01.5._D">'KO01'!$G$31</definedName>
    <definedName name="KO01.5._E">'KO01'!$H$31</definedName>
    <definedName name="KO01.5._F">'KO01'!$I$31</definedName>
    <definedName name="KO01.5._G">'KO01'!$J$31</definedName>
    <definedName name="NKIP01.1._A">NKIP01!$D$7</definedName>
    <definedName name="NKIP01.1._B">NKIP01!$E$7</definedName>
    <definedName name="NKIP01.1._C">NKIP01!$F$7</definedName>
    <definedName name="NKIP01.1._D">NKIP01!$G$7</definedName>
    <definedName name="NKIP01.1._E">NKIP01!$H$7</definedName>
    <definedName name="NKIP01.1._F">NKIP01!$I$7</definedName>
    <definedName name="NKIP01.1._G">NKIP01!$J$7</definedName>
    <definedName name="NKIP01.1._H">NKIP01!$K$7</definedName>
    <definedName name="NKIP01.1._I">NKIP01!$L$7</definedName>
    <definedName name="NKIP01.1._J">NKIP01!$M$7</definedName>
    <definedName name="NKIP01.1._K">NKIP01!$N$7</definedName>
    <definedName name="NKIP01.1._L">NKIP01!$O$7</definedName>
    <definedName name="NKIP01.1._M">NKIP01!$P$7</definedName>
    <definedName name="NKIP01.1._N">NKIP01!$Q$7</definedName>
    <definedName name="NKIP01.1._O">NKIP01!$R$7</definedName>
    <definedName name="NKIP01.1._P">NKIP01!$S$7</definedName>
    <definedName name="NKIP01.1._R">NKIP01!$T$7</definedName>
    <definedName name="NKIP01.1._S">NKIP01!$U$7</definedName>
    <definedName name="NKIP01.1._T">NKIP01!$V$7</definedName>
    <definedName name="NKIP01.1._U">NKIP01!$W$7</definedName>
    <definedName name="NKIP01.1._V">NKIP01!$X$7</definedName>
    <definedName name="NKIP01.2._A">NKIP01!$D$8</definedName>
    <definedName name="NKIP01.2._B">NKIP01!$E$8</definedName>
    <definedName name="NKIP01.2._C">NKIP01!$F$8</definedName>
    <definedName name="NKIP01.2._D">NKIP01!$G$8</definedName>
    <definedName name="NKIP01.2._E">NKIP01!$H$8</definedName>
    <definedName name="NKIP01.2._F">NKIP01!$I$8</definedName>
    <definedName name="NKIP01.2._G">NKIP01!$J$8</definedName>
    <definedName name="NKIP01.2._H">NKIP01!$K$8</definedName>
    <definedName name="NKIP01.2._I">NKIP01!$L$8</definedName>
    <definedName name="NKIP01.2._J">NKIP01!$M$8</definedName>
    <definedName name="NKIP01.2._K">NKIP01!$N$8</definedName>
    <definedName name="NKIP01.2._L">NKIP01!$O$8</definedName>
    <definedName name="NKIP01.2._M">NKIP01!$P$8</definedName>
    <definedName name="NKIP01.2._N">NKIP01!$Q$8</definedName>
    <definedName name="NKIP01.2._O">NKIP01!$R$8</definedName>
    <definedName name="NKIP01.2._P">NKIP01!$S$8</definedName>
    <definedName name="NKIP01.2._R">NKIP01!$T$8</definedName>
    <definedName name="NKIP01.2._S">NKIP01!$U$8</definedName>
    <definedName name="NKIP01.2._T">NKIP01!$V$8</definedName>
    <definedName name="NKIP01.2._U">NKIP01!$W$8</definedName>
    <definedName name="NKIP01.2._V">NKIP01!$X$8</definedName>
    <definedName name="NKIP01.3._A">NKIP01!$D$9</definedName>
    <definedName name="NKIP01.3._B">NKIP01!$E$9</definedName>
    <definedName name="NKIP01.3._C">NKIP01!$F$9</definedName>
    <definedName name="NKIP01.3._D">NKIP01!$G$9</definedName>
    <definedName name="NKIP01.3._E">NKIP01!$H$9</definedName>
    <definedName name="NKIP01.3._F">NKIP01!$I$9</definedName>
    <definedName name="NKIP01.3._G">NKIP01!$J$9</definedName>
    <definedName name="NKIP01.3._H">NKIP01!$K$9</definedName>
    <definedName name="NKIP01.3._I">NKIP01!$L$9</definedName>
    <definedName name="NKIP01.3._J">NKIP01!$M$9</definedName>
    <definedName name="NKIP01.3._K">NKIP01!$N$9</definedName>
    <definedName name="NKIP01.3._L">NKIP01!$O$9</definedName>
    <definedName name="NKIP01.3._M">NKIP01!$P$9</definedName>
    <definedName name="NKIP01.3._N">NKIP01!$Q$9</definedName>
    <definedName name="NKIP01.3._O">NKIP01!$R$9</definedName>
    <definedName name="NKIP01.3._P">NKIP01!$S$9</definedName>
    <definedName name="NKIP01.3._R">NKIP01!$T$9</definedName>
    <definedName name="NKIP01.3._S">NKIP01!$U$9</definedName>
    <definedName name="NKIP01.3._T">NKIP01!$V$9</definedName>
    <definedName name="NKIP01.3._U">NKIP01!$W$9</definedName>
    <definedName name="NKIP01.3._V">NKIP01!$X$9</definedName>
    <definedName name="NKIP01.4._A">NKIP01!$D$10</definedName>
    <definedName name="NKIP01.4._B">NKIP01!$E$10</definedName>
    <definedName name="NKIP01.4._C">NKIP01!$F$10</definedName>
    <definedName name="NKIP01.4._D">NKIP01!$G$10</definedName>
    <definedName name="NKIP01.4._E">NKIP01!$H$10</definedName>
    <definedName name="NKIP01.4._F">NKIP01!$I$10</definedName>
    <definedName name="NKIP01.4._G">NKIP01!$J$10</definedName>
    <definedName name="NKIP01.4._H">NKIP01!$K$10</definedName>
    <definedName name="NKIP01.4._I">NKIP01!$L$10</definedName>
    <definedName name="NKIP01.4._J">NKIP01!$M$10</definedName>
    <definedName name="NKIP01.4._K">NKIP01!$N$10</definedName>
    <definedName name="NKIP01.4._L">NKIP01!$O$10</definedName>
    <definedName name="NKIP01.4._M">NKIP01!$P$10</definedName>
    <definedName name="NKIP01.4._N">NKIP01!$Q$10</definedName>
    <definedName name="NKIP01.4._O">NKIP01!$R$10</definedName>
    <definedName name="NKIP01.4._P">NKIP01!$S$10</definedName>
    <definedName name="NKIP01.4._R">NKIP01!$T$10</definedName>
    <definedName name="NKIP01.4._S">NKIP01!$U$10</definedName>
    <definedName name="NKIP01.4._T">NKIP01!$V$10</definedName>
    <definedName name="NKIP01.4._U">NKIP01!$W$10</definedName>
    <definedName name="NKIP01.4._V">NKIP01!$X$10</definedName>
    <definedName name="NKIP01.5._A">NKIP01!$D$11</definedName>
    <definedName name="NKIP01.5._B">NKIP01!$E$11</definedName>
    <definedName name="NKIP01.5._C">NKIP01!$F$11</definedName>
    <definedName name="NKIP01.5._D">NKIP01!$G$11</definedName>
    <definedName name="NKIP01.5._E">NKIP01!$H$11</definedName>
    <definedName name="NKIP01.5._F">NKIP01!$I$11</definedName>
    <definedName name="NKIP01.5._G">NKIP01!$J$11</definedName>
    <definedName name="NKIP01.5._H">NKIP01!$K$11</definedName>
    <definedName name="NKIP01.5._I">NKIP01!$L$11</definedName>
    <definedName name="NKIP01.5._J">NKIP01!$M$11</definedName>
    <definedName name="NKIP01.5._K">NKIP01!$N$11</definedName>
    <definedName name="NKIP01.5._L">NKIP01!$O$11</definedName>
    <definedName name="NKIP01.5._M">NKIP01!$P$11</definedName>
    <definedName name="NKIP01.5._N">NKIP01!$Q$11</definedName>
    <definedName name="NKIP01.5._O">NKIP01!$R$11</definedName>
    <definedName name="NKIP01.5._P">NKIP01!$S$11</definedName>
    <definedName name="NKIP01.5._R">NKIP01!$T$11</definedName>
    <definedName name="NKIP01.5._S">NKIP01!$U$11</definedName>
    <definedName name="NKIP01.5._T">NKIP01!$V$11</definedName>
    <definedName name="NKIP01.5._U">NKIP01!$W$11</definedName>
    <definedName name="NKIP01.5._V">NKIP01!$X$11</definedName>
    <definedName name="NKIP01.6._A">NKIP01!$D$12</definedName>
    <definedName name="NKIP01.6._B">NKIP01!$E$12</definedName>
    <definedName name="NKIP01.6._C">NKIP01!$F$12</definedName>
    <definedName name="NKIP01.6._D">NKIP01!$G$12</definedName>
    <definedName name="NKIP01.6._E">NKIP01!$H$12</definedName>
    <definedName name="NKIP01.6._F">NKIP01!$I$12</definedName>
    <definedName name="NKIP01.6._G">NKIP01!$J$12</definedName>
    <definedName name="NKIP01.6._H">NKIP01!$K$12</definedName>
    <definedName name="NKIP01.6._I">NKIP01!$L$12</definedName>
    <definedName name="NKIP01.6._J">NKIP01!$M$12</definedName>
    <definedName name="NKIP01.6._K">NKIP01!$N$12</definedName>
    <definedName name="NKIP01.6._L">NKIP01!$O$12</definedName>
    <definedName name="NKIP01.6._M">NKIP01!$P$12</definedName>
    <definedName name="NKIP01.6._N">NKIP01!$Q$12</definedName>
    <definedName name="NKIP01.6._O">NKIP01!$R$12</definedName>
    <definedName name="NKIP01.6._P">NKIP01!$S$12</definedName>
    <definedName name="NKIP01.6._R">NKIP01!$T$12</definedName>
    <definedName name="NKIP01.6._S">NKIP01!$U$12</definedName>
    <definedName name="NKIP01.6._T">NKIP01!$V$12</definedName>
    <definedName name="NKIP01.6._U">NKIP01!$W$12</definedName>
    <definedName name="NKIP01.6._V">NKIP01!$X$12</definedName>
    <definedName name="NKIP01.7._A">NKIP01!$D$13</definedName>
    <definedName name="NKIP01.7._B">NKIP01!$E$13</definedName>
    <definedName name="NKIP01.7._C">NKIP01!$F$13</definedName>
    <definedName name="NKIP01.7._D">NKIP01!$G$13</definedName>
    <definedName name="NKIP01.7._E">NKIP01!$H$13</definedName>
    <definedName name="NKIP01.7._F">NKIP01!$I$13</definedName>
    <definedName name="NKIP01.7._G">NKIP01!$J$13</definedName>
    <definedName name="NKIP01.7._H">NKIP01!$K$13</definedName>
    <definedName name="NKIP01.7._I">NKIP01!$L$13</definedName>
    <definedName name="NKIP01.7._J">NKIP01!$M$13</definedName>
    <definedName name="NKIP01.7._K">NKIP01!$N$13</definedName>
    <definedName name="NKIP01.7._L">NKIP01!$O$13</definedName>
    <definedName name="NKIP01.7._M">NKIP01!$P$13</definedName>
    <definedName name="NKIP01.7._N">NKIP01!$Q$13</definedName>
    <definedName name="NKIP01.7._O">NKIP01!$R$13</definedName>
    <definedName name="NKIP01.7._P">NKIP01!$S$13</definedName>
    <definedName name="NKIP01.7._R">NKIP01!$T$13</definedName>
    <definedName name="NKIP01.7._S">NKIP01!$U$13</definedName>
    <definedName name="NKIP01.7._T">NKIP01!$V$13</definedName>
    <definedName name="NKIP01.7._U">NKIP01!$W$13</definedName>
    <definedName name="NKIP01.7._V">NKIP01!$X$13</definedName>
    <definedName name="NKIP01.8._A">NKIP01!$D$14</definedName>
    <definedName name="NKIP01.8._B">NKIP01!$E$14</definedName>
    <definedName name="NKIP01.8._C">NKIP01!$F$14</definedName>
    <definedName name="NKIP01.8._D">NKIP01!$G$14</definedName>
    <definedName name="NKIP01.8._E">NKIP01!$H$14</definedName>
    <definedName name="NKIP01.8._F">NKIP01!$I$14</definedName>
    <definedName name="NKIP01.8._G">NKIP01!$J$14</definedName>
    <definedName name="NKIP01.8._H">NKIP01!$K$14</definedName>
    <definedName name="NKIP01.8._I">NKIP01!$L$14</definedName>
    <definedName name="NKIP01.8._J">NKIP01!$M$14</definedName>
    <definedName name="NKIP01.8._K">NKIP01!$N$14</definedName>
    <definedName name="NKIP01.8._L">NKIP01!$O$14</definedName>
    <definedName name="NKIP01.8._M">NKIP01!$P$14</definedName>
    <definedName name="NKIP01.8._N">NKIP01!$Q$14</definedName>
    <definedName name="NKIP01.8._O">NKIP01!$R$14</definedName>
    <definedName name="NKIP01.8._P">NKIP01!$S$14</definedName>
    <definedName name="NKIP01.8._R">NKIP01!$T$14</definedName>
    <definedName name="NKIP01.8._S">NKIP01!$U$14</definedName>
    <definedName name="NKIP01.8._T">NKIP01!$V$14</definedName>
    <definedName name="NKIP01.8._U">NKIP01!$W$14</definedName>
    <definedName name="NKIP01.8._V">NKIP01!$X$14</definedName>
    <definedName name="NKIP02.1._A">NKIP02!$D$7</definedName>
    <definedName name="NKIP02.1._B">NKIP02!$E$7</definedName>
    <definedName name="NKIP02.1._C">NKIP02!$F$7</definedName>
    <definedName name="NKIP02.1._D">NKIP02!$G$7</definedName>
    <definedName name="NKIP02.1._E">NKIP02!$H$7</definedName>
    <definedName name="NKIP02.1._F">NKIP02!$I$7</definedName>
    <definedName name="NKIP02.1._G">NKIP02!$J$7</definedName>
    <definedName name="NKIP02.1._H">NKIP02!$K$7</definedName>
    <definedName name="NKIP02.1._I">NKIP02!$L$7</definedName>
    <definedName name="NKIP02.1._J">NKIP02!$M$7</definedName>
    <definedName name="NKIP02.1._K">NKIP02!$N$7</definedName>
    <definedName name="NKIP02.1._L">NKIP02!$O$7</definedName>
    <definedName name="NKIP02.1._M">NKIP02!$P$7</definedName>
    <definedName name="NKIP02.1._N">NKIP02!$Q$7</definedName>
    <definedName name="NKIP02.1._O">NKIP02!$R$7</definedName>
    <definedName name="NKIP02.1._P">NKIP02!$S$7</definedName>
    <definedName name="NKIP02.1._R">NKIP02!$T$7</definedName>
    <definedName name="NKIP02.1._S">NKIP02!$U$7</definedName>
    <definedName name="NKIP02.1._T">NKIP02!$V$7</definedName>
    <definedName name="NKIP02.1._U">NKIP02!$W$7</definedName>
    <definedName name="NKIP02.1._V">NKIP02!$X$7</definedName>
    <definedName name="NKIP02.2._A">NKIP02!$D$8</definedName>
    <definedName name="NKIP02.2._B">NKIP02!$E$8</definedName>
    <definedName name="NKIP02.2._C">NKIP02!$F$8</definedName>
    <definedName name="NKIP02.2._D">NKIP02!$G$8</definedName>
    <definedName name="NKIP02.2._E">NKIP02!$H$8</definedName>
    <definedName name="NKIP02.2._F">NKIP02!$I$8</definedName>
    <definedName name="NKIP02.2._G">NKIP02!$J$8</definedName>
    <definedName name="NKIP02.2._H">NKIP02!$K$8</definedName>
    <definedName name="NKIP02.2._I">NKIP02!$L$8</definedName>
    <definedName name="NKIP02.2._J">NKIP02!$M$8</definedName>
    <definedName name="NKIP02.2._K">NKIP02!$N$8</definedName>
    <definedName name="NKIP02.2._L">NKIP02!$O$8</definedName>
    <definedName name="NKIP02.2._M">NKIP02!$P$8</definedName>
    <definedName name="NKIP02.2._N">NKIP02!$Q$8</definedName>
    <definedName name="NKIP02.2._O">NKIP02!$R$8</definedName>
    <definedName name="NKIP02.2._P">NKIP02!$S$8</definedName>
    <definedName name="NKIP02.2._R">NKIP02!$T$8</definedName>
    <definedName name="NKIP02.2._S">NKIP02!$U$8</definedName>
    <definedName name="NKIP02.2._T">NKIP02!$V$8</definedName>
    <definedName name="NKIP02.2._U">NKIP02!$W$8</definedName>
    <definedName name="NKIP02.2._V">NKIP02!$X$8</definedName>
    <definedName name="NKIP02.3._A">NKIP02!$D$9</definedName>
    <definedName name="NKIP02.3._B">NKIP02!$E$9</definedName>
    <definedName name="NKIP02.3._C">NKIP02!$F$9</definedName>
    <definedName name="NKIP02.3._D">NKIP02!$G$9</definedName>
    <definedName name="NKIP02.3._E">NKIP02!$H$9</definedName>
    <definedName name="NKIP02.3._F">NKIP02!$I$9</definedName>
    <definedName name="NKIP02.3._G">NKIP02!$J$9</definedName>
    <definedName name="NKIP02.3._H">NKIP02!$K$9</definedName>
    <definedName name="NKIP02.3._I">NKIP02!$L$9</definedName>
    <definedName name="NKIP02.3._J">NKIP02!$M$9</definedName>
    <definedName name="NKIP02.3._K">NKIP02!$N$9</definedName>
    <definedName name="NKIP02.3._L">NKIP02!$O$9</definedName>
    <definedName name="NKIP02.3._M">NKIP02!$P$9</definedName>
    <definedName name="NKIP02.3._N">NKIP02!$Q$9</definedName>
    <definedName name="NKIP02.3._O">NKIP02!$R$9</definedName>
    <definedName name="NKIP02.3._P">NKIP02!$S$9</definedName>
    <definedName name="NKIP02.3._R">NKIP02!$T$9</definedName>
    <definedName name="NKIP02.3._S">NKIP02!$U$9</definedName>
    <definedName name="NKIP02.3._T">NKIP02!$V$9</definedName>
    <definedName name="NKIP02.3._U">NKIP02!$W$9</definedName>
    <definedName name="NKIP02.3._V">NKIP02!$X$9</definedName>
    <definedName name="NKIP02.3.1._A">NKIP02!$D$10</definedName>
    <definedName name="NKIP02.3.1._B">NKIP02!$E$10</definedName>
    <definedName name="NKIP02.3.1._C">NKIP02!$F$10</definedName>
    <definedName name="NKIP02.3.1._D">NKIP02!$G$10</definedName>
    <definedName name="NKIP02.3.1._E">NKIP02!$H$10</definedName>
    <definedName name="NKIP02.3.1._F">NKIP02!$I$10</definedName>
    <definedName name="NKIP02.3.1._G">NKIP02!$J$10</definedName>
    <definedName name="NKIP02.3.1._H">NKIP02!$K$10</definedName>
    <definedName name="NKIP02.3.1._I">NKIP02!$L$10</definedName>
    <definedName name="NKIP02.3.1._J">NKIP02!$M$10</definedName>
    <definedName name="NKIP02.3.1._K">NKIP02!$N$10</definedName>
    <definedName name="NKIP02.3.1._L">NKIP02!$O$10</definedName>
    <definedName name="NKIP02.3.1._M">NKIP02!$P$10</definedName>
    <definedName name="NKIP02.3.1._N">NKIP02!$Q$10</definedName>
    <definedName name="NKIP02.3.1._O">NKIP02!$R$10</definedName>
    <definedName name="NKIP02.3.1._P">NKIP02!$S$10</definedName>
    <definedName name="NKIP02.3.1._R">NKIP02!$T$10</definedName>
    <definedName name="NKIP02.3.1._S">NKIP02!$U$10</definedName>
    <definedName name="NKIP02.3.1._T">NKIP02!$V$10</definedName>
    <definedName name="NKIP02.3.1._U">NKIP02!$W$10</definedName>
    <definedName name="NKIP02.3.1._V">NKIP02!$X$10</definedName>
    <definedName name="NKIP02.4._A">NKIP02!$D$11</definedName>
    <definedName name="NKIP02.4._B">NKIP02!$E$11</definedName>
    <definedName name="NKIP02.4._C">NKIP02!$F$11</definedName>
    <definedName name="NKIP02.4._D">NKIP02!$G$11</definedName>
    <definedName name="NKIP02.4._E">NKIP02!$H$11</definedName>
    <definedName name="NKIP02.4._F">NKIP02!$I$11</definedName>
    <definedName name="NKIP02.4._G">NKIP02!$J$11</definedName>
    <definedName name="NKIP02.4._H">NKIP02!$K$11</definedName>
    <definedName name="NKIP02.4._I">NKIP02!$L$11</definedName>
    <definedName name="NKIP02.4._J">NKIP02!$M$11</definedName>
    <definedName name="NKIP02.4._K">NKIP02!$N$11</definedName>
    <definedName name="NKIP02.4._L">NKIP02!$O$11</definedName>
    <definedName name="NKIP02.4._M">NKIP02!$P$11</definedName>
    <definedName name="NKIP02.4._N">NKIP02!$Q$11</definedName>
    <definedName name="NKIP02.4._O">NKIP02!$R$11</definedName>
    <definedName name="NKIP02.4._P">NKIP02!$S$11</definedName>
    <definedName name="NKIP02.4._R">NKIP02!$T$11</definedName>
    <definedName name="NKIP02.4._S">NKIP02!$U$11</definedName>
    <definedName name="NKIP02.4._T">NKIP02!$V$11</definedName>
    <definedName name="NKIP02.4._U">NKIP02!$W$11</definedName>
    <definedName name="NKIP02.4._V">NKIP02!$X$11</definedName>
    <definedName name="NKIP02.5._A">NKIP02!$D$12</definedName>
    <definedName name="NKIP02.5._B">NKIP02!$E$12</definedName>
    <definedName name="NKIP02.5._C">NKIP02!$F$12</definedName>
    <definedName name="NKIP02.5._D">NKIP02!$G$12</definedName>
    <definedName name="NKIP02.5._E">NKIP02!$H$12</definedName>
    <definedName name="NKIP02.5._F">NKIP02!$I$12</definedName>
    <definedName name="NKIP02.5._G">NKIP02!$J$12</definedName>
    <definedName name="NKIP02.5._H">NKIP02!$K$12</definedName>
    <definedName name="NKIP02.5._I">NKIP02!$L$12</definedName>
    <definedName name="NKIP02.5._J">NKIP02!$M$12</definedName>
    <definedName name="NKIP02.5._K">NKIP02!$N$12</definedName>
    <definedName name="NKIP02.5._L">NKIP02!$O$12</definedName>
    <definedName name="NKIP02.5._M">NKIP02!$P$12</definedName>
    <definedName name="NKIP02.5._N">NKIP02!$Q$12</definedName>
    <definedName name="NKIP02.5._O">NKIP02!$R$12</definedName>
    <definedName name="NKIP02.5._P">NKIP02!$S$12</definedName>
    <definedName name="NKIP02.5._R">NKIP02!$T$12</definedName>
    <definedName name="NKIP02.5._S">NKIP02!$U$12</definedName>
    <definedName name="NKIP02.5._T">NKIP02!$V$12</definedName>
    <definedName name="NKIP02.5._U">NKIP02!$W$12</definedName>
    <definedName name="NKIP02.5._V">NKIP02!$X$12</definedName>
    <definedName name="NKIP02.6._A">NKIP02!$D$13</definedName>
    <definedName name="NKIP02.6._B">NKIP02!$E$13</definedName>
    <definedName name="NKIP02.6._C">NKIP02!$F$13</definedName>
    <definedName name="NKIP02.6._D">NKIP02!$G$13</definedName>
    <definedName name="NKIP02.6._E">NKIP02!$H$13</definedName>
    <definedName name="NKIP02.6._F">NKIP02!$I$13</definedName>
    <definedName name="NKIP02.6._G">NKIP02!$J$13</definedName>
    <definedName name="NKIP02.6._H">NKIP02!$K$13</definedName>
    <definedName name="NKIP02.6._I">NKIP02!$L$13</definedName>
    <definedName name="NKIP02.6._J">NKIP02!$M$13</definedName>
    <definedName name="NKIP02.6._K">NKIP02!$N$13</definedName>
    <definedName name="NKIP02.6._L">NKIP02!$O$13</definedName>
    <definedName name="NKIP02.6._M">NKIP02!$P$13</definedName>
    <definedName name="NKIP02.6._N">NKIP02!$Q$13</definedName>
    <definedName name="NKIP02.6._O">NKIP02!$R$13</definedName>
    <definedName name="NKIP02.6._P">NKIP02!$S$13</definedName>
    <definedName name="NKIP02.6._R">NKIP02!$T$13</definedName>
    <definedName name="NKIP02.6._S">NKIP02!$U$13</definedName>
    <definedName name="NKIP02.6._T">NKIP02!$V$13</definedName>
    <definedName name="NKIP02.6._U">NKIP02!$W$13</definedName>
    <definedName name="NKIP02.6._V">NKIP02!$X$13</definedName>
    <definedName name="NKIP02.7._A">NKIP02!$D$14</definedName>
    <definedName name="NKIP02.7._B">NKIP02!$E$14</definedName>
    <definedName name="NKIP02.7._C">NKIP02!$F$14</definedName>
    <definedName name="NKIP02.7._D">NKIP02!$G$14</definedName>
    <definedName name="NKIP02.7._E">NKIP02!$H$14</definedName>
    <definedName name="NKIP02.7._F">NKIP02!$I$14</definedName>
    <definedName name="NKIP02.7._G">NKIP02!$J$14</definedName>
    <definedName name="NKIP02.7._H">NKIP02!$K$14</definedName>
    <definedName name="NKIP02.7._I">NKIP02!$L$14</definedName>
    <definedName name="NKIP02.7._J">NKIP02!$M$14</definedName>
    <definedName name="NKIP02.7._K">NKIP02!$N$14</definedName>
    <definedName name="NKIP02.7._L">NKIP02!$O$14</definedName>
    <definedName name="NKIP02.7._M">NKIP02!$P$14</definedName>
    <definedName name="NKIP02.7._N">NKIP02!$Q$14</definedName>
    <definedName name="NKIP02.7._O">NKIP02!$R$14</definedName>
    <definedName name="NKIP02.7._P">NKIP02!$S$14</definedName>
    <definedName name="NKIP02.7._R">NKIP02!$T$14</definedName>
    <definedName name="NKIP02.7._S">NKIP02!$U$14</definedName>
    <definedName name="NKIP02.7._T">NKIP02!$V$14</definedName>
    <definedName name="NKIP02.7._U">NKIP02!$W$14</definedName>
    <definedName name="NKIP02.7._V">NKIP02!$X$14</definedName>
    <definedName name="NKIP03.1._A">NKIP03!$D$8</definedName>
    <definedName name="NKIP03.1._AA">NKIP03!$E$8</definedName>
    <definedName name="NKIP03.1._B">NKIP03!$F$8</definedName>
    <definedName name="NKIP03.1._C">NKIP03!$G$8</definedName>
    <definedName name="NKIP03.1._CC">NKIP03!$H$8</definedName>
    <definedName name="NKIP03.1._D">NKIP03!$I$8</definedName>
    <definedName name="NKIP03.1._E">NKIP03!$J$8</definedName>
    <definedName name="NKIP03.1._EE">NKIP03!$K$8</definedName>
    <definedName name="NKIP03.1._F">NKIP03!$L$8</definedName>
    <definedName name="NKIP03.1._G">NKIP03!$M$8</definedName>
    <definedName name="NKIP03.1._H">NKIP03!$N$8</definedName>
    <definedName name="NKIP03.1._I">NKIP03!$O$8</definedName>
    <definedName name="NKIP03.1._J">NKIP03!$P$8</definedName>
    <definedName name="NKIP03.1._K">NKIP03!$Q$8</definedName>
    <definedName name="NKIP03.1._L">NKIP03!$R$8</definedName>
    <definedName name="NKIP03.1._M">NKIP03!$S$8</definedName>
    <definedName name="NKIP03.1._N">NKIP03!$T$8</definedName>
    <definedName name="NKIP03.1._O">NKIP03!$U$8</definedName>
    <definedName name="NKIP03.1._P">NKIP03!$V$8</definedName>
    <definedName name="NKIP03.1._Q">NKIP03!$W$8</definedName>
    <definedName name="NKIP03.1._R">NKIP03!$X$8</definedName>
    <definedName name="NKIP03.2._A">NKIP03!$D$9</definedName>
    <definedName name="NKIP03.2._AA">NKIP03!$E$9</definedName>
    <definedName name="NKIP03.2._B">NKIP03!$F$9</definedName>
    <definedName name="NKIP03.2._C">NKIP03!$G$9</definedName>
    <definedName name="NKIP03.2._CC">NKIP03!$H$9</definedName>
    <definedName name="NKIP03.2._D">NKIP03!$I$9</definedName>
    <definedName name="NKIP03.2._E">NKIP03!$J$9</definedName>
    <definedName name="NKIP03.2._EE">NKIP03!$K$9</definedName>
    <definedName name="NKIP03.2._F">NKIP03!$L$9</definedName>
    <definedName name="NKIP03.2._G">NKIP03!$M$9</definedName>
    <definedName name="NKIP03.2._H">NKIP03!$N$9</definedName>
    <definedName name="NKIP03.2._I">NKIP03!$O$9</definedName>
    <definedName name="NKIP03.2._J">NKIP03!$P$9</definedName>
    <definedName name="NKIP03.2._K">NKIP03!$Q$9</definedName>
    <definedName name="NKIP03.2._L">NKIP03!$R$9</definedName>
    <definedName name="NKIP03.2._M">NKIP03!$S$9</definedName>
    <definedName name="NKIP03.2._N">NKIP03!$T$9</definedName>
    <definedName name="NKIP03.2._O">NKIP03!$U$9</definedName>
    <definedName name="NKIP03.2._P">NKIP03!$V$9</definedName>
    <definedName name="NKIP03.2._Q">NKIP03!$W$9</definedName>
    <definedName name="NKIP03.2._R">NKIP03!$X$9</definedName>
    <definedName name="NKIP03.3._A">NKIP03!$D$10</definedName>
    <definedName name="NKIP03.3._AA">NKIP03!$E$10</definedName>
    <definedName name="NKIP03.3._B">NKIP03!$F$10</definedName>
    <definedName name="NKIP03.3._C">NKIP03!$G$10</definedName>
    <definedName name="NKIP03.3._CC">NKIP03!$H$10</definedName>
    <definedName name="NKIP03.3._D">NKIP03!$I$10</definedName>
    <definedName name="NKIP03.3._E">NKIP03!$J$10</definedName>
    <definedName name="NKIP03.3._EE">NKIP03!$K$10</definedName>
    <definedName name="NKIP03.3._F">NKIP03!$L$10</definedName>
    <definedName name="NKIP03.3._G">NKIP03!$M$10</definedName>
    <definedName name="NKIP03.3._H">NKIP03!$N$10</definedName>
    <definedName name="NKIP03.3._I">NKIP03!$O$10</definedName>
    <definedName name="NKIP03.3._J">NKIP03!$P$10</definedName>
    <definedName name="NKIP03.3._K">NKIP03!$Q$10</definedName>
    <definedName name="NKIP03.3._L">NKIP03!$R$10</definedName>
    <definedName name="NKIP03.3._M">NKIP03!$S$10</definedName>
    <definedName name="NKIP03.3._N">NKIP03!$T$10</definedName>
    <definedName name="NKIP03.3._O">NKIP03!$U$10</definedName>
    <definedName name="NKIP03.3._P">NKIP03!$V$10</definedName>
    <definedName name="NKIP03.3._Q">NKIP03!$W$10</definedName>
    <definedName name="NKIP03.3._R">NKIP03!$X$10</definedName>
    <definedName name="NKIP03.4._A">NKIP03!$D$11</definedName>
    <definedName name="NKIP03.4._AA">NKIP03!$E$11</definedName>
    <definedName name="NKIP03.4._B">NKIP03!$F$11</definedName>
    <definedName name="NKIP03.4._C">NKIP03!$G$11</definedName>
    <definedName name="NKIP03.4._CC">NKIP03!$H$11</definedName>
    <definedName name="NKIP03.4._D">NKIP03!$I$11</definedName>
    <definedName name="NKIP03.4._E">NKIP03!$J$11</definedName>
    <definedName name="NKIP03.4._EE">NKIP03!$K$11</definedName>
    <definedName name="NKIP03.4._F">NKIP03!$L$11</definedName>
    <definedName name="NKIP03.4._G">NKIP03!$M$11</definedName>
    <definedName name="NKIP03.4._H">NKIP03!$N$11</definedName>
    <definedName name="NKIP03.4._I">NKIP03!$O$11</definedName>
    <definedName name="NKIP03.4._J">NKIP03!$P$11</definedName>
    <definedName name="NKIP03.4._K">NKIP03!$Q$11</definedName>
    <definedName name="NKIP03.4._L">NKIP03!$R$11</definedName>
    <definedName name="NKIP03.4._M">NKIP03!$S$11</definedName>
    <definedName name="NKIP03.4._N">NKIP03!$T$11</definedName>
    <definedName name="NKIP03.4._O">NKIP03!$U$11</definedName>
    <definedName name="NKIP03.4._P">NKIP03!$V$11</definedName>
    <definedName name="NKIP03.4._Q">NKIP03!$W$11</definedName>
    <definedName name="NKIP03.4._R">NKIP03!$X$11</definedName>
    <definedName name="NKIP03.5._A">NKIP03!$D$12</definedName>
    <definedName name="NKIP03.5._AA">NKIP03!$E$12</definedName>
    <definedName name="NKIP03.5._B">NKIP03!$F$12</definedName>
    <definedName name="NKIP03.5._C">NKIP03!$G$12</definedName>
    <definedName name="NKIP03.5._CC">NKIP03!$H$12</definedName>
    <definedName name="NKIP03.5._D">NKIP03!$I$12</definedName>
    <definedName name="NKIP03.5._E">NKIP03!$J$12</definedName>
    <definedName name="NKIP03.5._EE">NKIP03!$K$12</definedName>
    <definedName name="NKIP03.5._F">NKIP03!$L$12</definedName>
    <definedName name="NKIP03.5._G">NKIP03!$M$12</definedName>
    <definedName name="NKIP03.5._H">NKIP03!$N$12</definedName>
    <definedName name="NKIP03.5._I">NKIP03!$O$12</definedName>
    <definedName name="NKIP03.5._J">NKIP03!$P$12</definedName>
    <definedName name="NKIP03.5._K">NKIP03!$Q$12</definedName>
    <definedName name="NKIP03.5._L">NKIP03!$R$12</definedName>
    <definedName name="NKIP03.5._M">NKIP03!$S$12</definedName>
    <definedName name="NKIP03.5._N">NKIP03!$T$12</definedName>
    <definedName name="NKIP03.5._O">NKIP03!$U$12</definedName>
    <definedName name="NKIP03.5._P">NKIP03!$V$12</definedName>
    <definedName name="NKIP03.5._Q">NKIP03!$W$12</definedName>
    <definedName name="NKIP03.5._R">NKIP03!$X$12</definedName>
    <definedName name="NKIP03.6._A">NKIP03!$D$13</definedName>
    <definedName name="NKIP03.6._AA">NKIP03!$E$13</definedName>
    <definedName name="NKIP03.6._B">NKIP03!$F$13</definedName>
    <definedName name="NKIP03.6._C">NKIP03!$G$13</definedName>
    <definedName name="NKIP03.6._CC">NKIP03!$H$13</definedName>
    <definedName name="NKIP03.6._D">NKIP03!$I$13</definedName>
    <definedName name="NKIP03.6._E">NKIP03!$J$13</definedName>
    <definedName name="NKIP03.6._EE">NKIP03!$K$13</definedName>
    <definedName name="NKIP03.6._F">NKIP03!$L$13</definedName>
    <definedName name="NKIP03.6._G">NKIP03!$M$13</definedName>
    <definedName name="NKIP03.6._H">NKIP03!$N$13</definedName>
    <definedName name="NKIP03.6._I">NKIP03!$O$13</definedName>
    <definedName name="NKIP03.6._J">NKIP03!$P$13</definedName>
    <definedName name="NKIP03.6._K">NKIP03!$Q$13</definedName>
    <definedName name="NKIP03.6._L">NKIP03!$R$13</definedName>
    <definedName name="NKIP03.6._M">NKIP03!$S$13</definedName>
    <definedName name="NKIP03.6._N">NKIP03!$T$13</definedName>
    <definedName name="NKIP03.6._O">NKIP03!$U$13</definedName>
    <definedName name="NKIP03.6._P">NKIP03!$V$13</definedName>
    <definedName name="NKIP03.6._Q">NKIP03!$W$13</definedName>
    <definedName name="NKIP03.6._R">NKIP03!$X$13</definedName>
    <definedName name="NKIP03.7._A">NKIP03!$D$14</definedName>
    <definedName name="NKIP03.7._AA">NKIP03!$E$14</definedName>
    <definedName name="NKIP03.7._B">NKIP03!$F$14</definedName>
    <definedName name="NKIP03.7._C">NKIP03!$G$14</definedName>
    <definedName name="NKIP03.7._CC">NKIP03!$H$14</definedName>
    <definedName name="NKIP03.7._D">NKIP03!$I$14</definedName>
    <definedName name="NKIP03.7._E">NKIP03!$J$14</definedName>
    <definedName name="NKIP03.7._EE">NKIP03!$K$14</definedName>
    <definedName name="NKIP03.7._F">NKIP03!$L$14</definedName>
    <definedName name="NKIP03.7._G">NKIP03!$M$14</definedName>
    <definedName name="NKIP03.7._H">NKIP03!$N$14</definedName>
    <definedName name="NKIP03.7._I">NKIP03!$O$14</definedName>
    <definedName name="NKIP03.7._J">NKIP03!$P$14</definedName>
    <definedName name="NKIP03.7._K">NKIP03!$Q$14</definedName>
    <definedName name="NKIP03.7._L">NKIP03!$R$14</definedName>
    <definedName name="NKIP03.7._M">NKIP03!$S$14</definedName>
    <definedName name="NKIP03.7._N">NKIP03!$T$14</definedName>
    <definedName name="NKIP03.7._O">NKIP03!$U$14</definedName>
    <definedName name="NKIP03.7._P">NKIP03!$V$14</definedName>
    <definedName name="NKIP03.7._Q">NKIP03!$W$14</definedName>
    <definedName name="NKIP03.7._R">NKIP03!$X$14</definedName>
    <definedName name="NKIP03.8._A">NKIP03!$D$15</definedName>
    <definedName name="NKIP03.8._AA">NKIP03!$E$15</definedName>
    <definedName name="NKIP03.8._B">NKIP03!$F$15</definedName>
    <definedName name="NKIP03.8._C">NKIP03!$G$15</definedName>
    <definedName name="NKIP03.8._CC">NKIP03!$H$15</definedName>
    <definedName name="NKIP03.8._D">NKIP03!$I$15</definedName>
    <definedName name="NKIP03.8._E">NKIP03!$J$15</definedName>
    <definedName name="NKIP03.8._EE">NKIP03!$K$15</definedName>
    <definedName name="NKIP03.8._F">NKIP03!$L$15</definedName>
    <definedName name="NKIP03.8._G">NKIP03!$M$15</definedName>
    <definedName name="NKIP03.8._H">NKIP03!$N$15</definedName>
    <definedName name="NKIP03.8._I">NKIP03!$O$15</definedName>
    <definedName name="NKIP03.8._J">NKIP03!$P$15</definedName>
    <definedName name="NKIP03.8._K">NKIP03!$Q$15</definedName>
    <definedName name="NKIP03.8._L">NKIP03!$R$15</definedName>
    <definedName name="NKIP03.8._M">NKIP03!$S$15</definedName>
    <definedName name="NKIP03.8._N">NKIP03!$T$15</definedName>
    <definedName name="NKIP03.8._O">NKIP03!$U$15</definedName>
    <definedName name="NKIP03.8._P">NKIP03!$V$15</definedName>
    <definedName name="NKIP03.8._Q">NKIP03!$W$15</definedName>
    <definedName name="NKIP03.8._R">NKIP03!$X$15</definedName>
    <definedName name="NKIP04.1._A">NKIP04!$D$8</definedName>
    <definedName name="NKIP04.1._AA">NKIP04!$E$8</definedName>
    <definedName name="NKIP04.1._B">NKIP04!$F$8</definedName>
    <definedName name="NKIP04.1._C">NKIP04!$G$8</definedName>
    <definedName name="NKIP04.1._CC">NKIP04!$H$8</definedName>
    <definedName name="NKIP04.1._D">NKIP04!$I$8</definedName>
    <definedName name="NKIP04.1._E">NKIP04!$J$8</definedName>
    <definedName name="NKIP04.1._EE">NKIP04!$K$8</definedName>
    <definedName name="NKIP04.1._F">NKIP04!$L$8</definedName>
    <definedName name="NKIP04.1._G">NKIP04!$M$8</definedName>
    <definedName name="NKIP04.1._H">NKIP04!$N$8</definedName>
    <definedName name="NKIP04.1._I">NKIP04!$O$8</definedName>
    <definedName name="NKIP04.1._J">NKIP04!$P$8</definedName>
    <definedName name="NKIP04.1._K">NKIP04!$Q$8</definedName>
    <definedName name="NKIP04.1._L">NKIP04!$R$8</definedName>
    <definedName name="NKIP04.1._M">NKIP04!$S$8</definedName>
    <definedName name="NKIP04.1._N">NKIP04!$T$8</definedName>
    <definedName name="NKIP04.1._O">NKIP04!$U$8</definedName>
    <definedName name="NKIP04.1._P">NKIP04!$V$8</definedName>
    <definedName name="NKIP04.1._Q">NKIP04!$W$8</definedName>
    <definedName name="NKIP04.1._R">NKIP04!$X$8</definedName>
    <definedName name="NKIP04.2._A">NKIP04!$D$9</definedName>
    <definedName name="NKIP04.2._AA">NKIP04!$E$9</definedName>
    <definedName name="NKIP04.2._B">NKIP04!$F$9</definedName>
    <definedName name="NKIP04.2._C">NKIP04!$G$9</definedName>
    <definedName name="NKIP04.2._CC">NKIP04!$H$9</definedName>
    <definedName name="NKIP04.2._D">NKIP04!$I$9</definedName>
    <definedName name="NKIP04.2._E">NKIP04!$J$9</definedName>
    <definedName name="NKIP04.2._EE">NKIP04!$K$9</definedName>
    <definedName name="NKIP04.2._F">NKIP04!$L$9</definedName>
    <definedName name="NKIP04.2._G">NKIP04!$M$9</definedName>
    <definedName name="NKIP04.2._H">NKIP04!$N$9</definedName>
    <definedName name="NKIP04.2._I">NKIP04!$O$9</definedName>
    <definedName name="NKIP04.2._J">NKIP04!$P$9</definedName>
    <definedName name="NKIP04.2._K">NKIP04!$Q$9</definedName>
    <definedName name="NKIP04.2._L">NKIP04!$R$9</definedName>
    <definedName name="NKIP04.2._M">NKIP04!$S$9</definedName>
    <definedName name="NKIP04.2._N">NKIP04!$T$9</definedName>
    <definedName name="NKIP04.2._O">NKIP04!$U$9</definedName>
    <definedName name="NKIP04.2._P">NKIP04!$V$9</definedName>
    <definedName name="NKIP04.2._Q">NKIP04!$W$9</definedName>
    <definedName name="NKIP04.2._R">NKIP04!$X$9</definedName>
    <definedName name="NKIP04.3._A">NKIP04!$D$10</definedName>
    <definedName name="NKIP04.3._AA">NKIP04!$E$10</definedName>
    <definedName name="NKIP04.3._B">NKIP04!$F$10</definedName>
    <definedName name="NKIP04.3._C">NKIP04!$G$10</definedName>
    <definedName name="NKIP04.3._CC">NKIP04!$H$10</definedName>
    <definedName name="NKIP04.3._D">NKIP04!$I$10</definedName>
    <definedName name="NKIP04.3._E">NKIP04!$J$10</definedName>
    <definedName name="NKIP04.3._EE">NKIP04!$K$10</definedName>
    <definedName name="NKIP04.3._F">NKIP04!$L$10</definedName>
    <definedName name="NKIP04.3._G">NKIP04!$M$10</definedName>
    <definedName name="NKIP04.3._H">NKIP04!$N$10</definedName>
    <definedName name="NKIP04.3._I">NKIP04!$O$10</definedName>
    <definedName name="NKIP04.3._J">NKIP04!$P$10</definedName>
    <definedName name="NKIP04.3._K">NKIP04!$Q$10</definedName>
    <definedName name="NKIP04.3._L">NKIP04!$R$10</definedName>
    <definedName name="NKIP04.3._M">NKIP04!$S$10</definedName>
    <definedName name="NKIP04.3._N">NKIP04!$T$10</definedName>
    <definedName name="NKIP04.3._O">NKIP04!$U$10</definedName>
    <definedName name="NKIP04.3._P">NKIP04!$V$10</definedName>
    <definedName name="NKIP04.3._Q">NKIP04!$W$10</definedName>
    <definedName name="NKIP04.3._R">NKIP04!$X$10</definedName>
    <definedName name="NKIP04.3.1._A">NKIP04!$D$11</definedName>
    <definedName name="NKIP04.3.1._AA">NKIP04!$E$11</definedName>
    <definedName name="NKIP04.3.1._B">NKIP04!$F$11</definedName>
    <definedName name="NKIP04.3.1._C">NKIP04!$G$11</definedName>
    <definedName name="NKIP04.3.1._CC">NKIP04!$H$11</definedName>
    <definedName name="NKIP04.3.1._D">NKIP04!$I$11</definedName>
    <definedName name="NKIP04.3.1._E">NKIP04!$J$11</definedName>
    <definedName name="NKIP04.3.1._EE">NKIP04!$K$11</definedName>
    <definedName name="NKIP04.3.1._F">NKIP04!$L$11</definedName>
    <definedName name="NKIP04.3.1._G">NKIP04!$M$11</definedName>
    <definedName name="NKIP04.3.1._H">NKIP04!$N$11</definedName>
    <definedName name="NKIP04.3.1._I">NKIP04!$O$11</definedName>
    <definedName name="NKIP04.3.1._J">NKIP04!$P$11</definedName>
    <definedName name="NKIP04.3.1._K">NKIP04!$Q$11</definedName>
    <definedName name="NKIP04.3.1._L">NKIP04!$R$11</definedName>
    <definedName name="NKIP04.3.1._M">NKIP04!$S$11</definedName>
    <definedName name="NKIP04.3.1._N">NKIP04!$T$11</definedName>
    <definedName name="NKIP04.3.1._O">NKIP04!$U$11</definedName>
    <definedName name="NKIP04.3.1._P">NKIP04!$V$11</definedName>
    <definedName name="NKIP04.3.1._Q">NKIP04!$W$11</definedName>
    <definedName name="NKIP04.3.1._R">NKIP04!$X$11</definedName>
    <definedName name="NKIP04.4._A">NKIP04!$D$12</definedName>
    <definedName name="NKIP04.4._AA">NKIP04!$E$12</definedName>
    <definedName name="NKIP04.4._B">NKIP04!$F$12</definedName>
    <definedName name="NKIP04.4._C">NKIP04!$G$12</definedName>
    <definedName name="NKIP04.4._CC">NKIP04!$H$12</definedName>
    <definedName name="NKIP04.4._D">NKIP04!$I$12</definedName>
    <definedName name="NKIP04.4._E">NKIP04!$J$12</definedName>
    <definedName name="NKIP04.4._EE">NKIP04!$K$12</definedName>
    <definedName name="NKIP04.4._F">NKIP04!$L$12</definedName>
    <definedName name="NKIP04.4._G">NKIP04!$M$12</definedName>
    <definedName name="NKIP04.4._H">NKIP04!$N$12</definedName>
    <definedName name="NKIP04.4._I">NKIP04!$O$12</definedName>
    <definedName name="NKIP04.4._J">NKIP04!$P$12</definedName>
    <definedName name="NKIP04.4._K">NKIP04!$Q$12</definedName>
    <definedName name="NKIP04.4._L">NKIP04!$R$12</definedName>
    <definedName name="NKIP04.4._M">NKIP04!$S$12</definedName>
    <definedName name="NKIP04.4._N">NKIP04!$T$12</definedName>
    <definedName name="NKIP04.4._O">NKIP04!$U$12</definedName>
    <definedName name="NKIP04.4._P">NKIP04!$V$12</definedName>
    <definedName name="NKIP04.4._Q">NKIP04!$W$12</definedName>
    <definedName name="NKIP04.4._R">NKIP04!$X$12</definedName>
    <definedName name="NKIP04.5._A">NKIP04!$D$13</definedName>
    <definedName name="NKIP04.5._AA">NKIP04!$E$13</definedName>
    <definedName name="NKIP04.5._B">NKIP04!$F$13</definedName>
    <definedName name="NKIP04.5._C">NKIP04!$G$13</definedName>
    <definedName name="NKIP04.5._CC">NKIP04!$H$13</definedName>
    <definedName name="NKIP04.5._D">NKIP04!$I$13</definedName>
    <definedName name="NKIP04.5._E">NKIP04!$J$13</definedName>
    <definedName name="NKIP04.5._EE">NKIP04!$K$13</definedName>
    <definedName name="NKIP04.5._F">NKIP04!$L$13</definedName>
    <definedName name="NKIP04.5._G">NKIP04!$M$13</definedName>
    <definedName name="NKIP04.5._H">NKIP04!$N$13</definedName>
    <definedName name="NKIP04.5._I">NKIP04!$O$13</definedName>
    <definedName name="NKIP04.5._J">NKIP04!$P$13</definedName>
    <definedName name="NKIP04.5._K">NKIP04!$Q$13</definedName>
    <definedName name="NKIP04.5._L">NKIP04!$R$13</definedName>
    <definedName name="NKIP04.5._M">NKIP04!$S$13</definedName>
    <definedName name="NKIP04.5._N">NKIP04!$T$13</definedName>
    <definedName name="NKIP04.5._O">NKIP04!$U$13</definedName>
    <definedName name="NKIP04.5._P">NKIP04!$V$13</definedName>
    <definedName name="NKIP04.5._Q">NKIP04!$W$13</definedName>
    <definedName name="NKIP04.5._R">NKIP04!$X$13</definedName>
    <definedName name="NKIP04.6._A">NKIP04!$D$14</definedName>
    <definedName name="NKIP04.6._AA">NKIP04!$E$14</definedName>
    <definedName name="NKIP04.6._B">NKIP04!$F$14</definedName>
    <definedName name="NKIP04.6._C">NKIP04!$G$14</definedName>
    <definedName name="NKIP04.6._CC">NKIP04!$H$14</definedName>
    <definedName name="NKIP04.6._D">NKIP04!$I$14</definedName>
    <definedName name="NKIP04.6._E">NKIP04!$J$14</definedName>
    <definedName name="NKIP04.6._EE">NKIP04!$K$14</definedName>
    <definedName name="NKIP04.6._F">NKIP04!$L$14</definedName>
    <definedName name="NKIP04.6._G">NKIP04!$M$14</definedName>
    <definedName name="NKIP04.6._H">NKIP04!$N$14</definedName>
    <definedName name="NKIP04.6._I">NKIP04!$O$14</definedName>
    <definedName name="NKIP04.6._J">NKIP04!$P$14</definedName>
    <definedName name="NKIP04.6._K">NKIP04!$Q$14</definedName>
    <definedName name="NKIP04.6._L">NKIP04!$R$14</definedName>
    <definedName name="NKIP04.6._M">NKIP04!$S$14</definedName>
    <definedName name="NKIP04.6._N">NKIP04!$T$14</definedName>
    <definedName name="NKIP04.6._O">NKIP04!$U$14</definedName>
    <definedName name="NKIP04.6._P">NKIP04!$V$14</definedName>
    <definedName name="NKIP04.6._Q">NKIP04!$W$14</definedName>
    <definedName name="NKIP04.6._R">NKIP04!$X$14</definedName>
    <definedName name="NKIP04.7._A">NKIP04!$D$15</definedName>
    <definedName name="NKIP04.7._AA">NKIP04!$E$15</definedName>
    <definedName name="NKIP04.7._B">NKIP04!$F$15</definedName>
    <definedName name="NKIP04.7._C">NKIP04!$G$15</definedName>
    <definedName name="NKIP04.7._CC">NKIP04!$H$15</definedName>
    <definedName name="NKIP04.7._D">NKIP04!$I$15</definedName>
    <definedName name="NKIP04.7._E">NKIP04!$J$15</definedName>
    <definedName name="NKIP04.7._EE">NKIP04!$K$15</definedName>
    <definedName name="NKIP04.7._F">NKIP04!$L$15</definedName>
    <definedName name="NKIP04.7._G">NKIP04!$M$15</definedName>
    <definedName name="NKIP04.7._H">NKIP04!$N$15</definedName>
    <definedName name="NKIP04.7._I">NKIP04!$O$15</definedName>
    <definedName name="NKIP04.7._J">NKIP04!$P$15</definedName>
    <definedName name="NKIP04.7._K">NKIP04!$Q$15</definedName>
    <definedName name="NKIP04.7._L">NKIP04!$R$15</definedName>
    <definedName name="NKIP04.7._M">NKIP04!$S$15</definedName>
    <definedName name="NKIP04.7._N">NKIP04!$T$15</definedName>
    <definedName name="NKIP04.7._O">NKIP04!$U$15</definedName>
    <definedName name="NKIP04.7._P">NKIP04!$V$15</definedName>
    <definedName name="NKIP04.7._Q">NKIP04!$W$15</definedName>
    <definedName name="NKIP04.7._R">NKIP04!$X$15</definedName>
    <definedName name="NKIP05.1._A">NKIP05!$D$7</definedName>
    <definedName name="NKIP05.1._B">NKIP05!$E$7</definedName>
    <definedName name="NKIP05.1._C">NKIP05!$F$7</definedName>
    <definedName name="NKIP05.1._D">NKIP05!$G$7</definedName>
    <definedName name="NKIP05.1._E">NKIP05!$H$7</definedName>
    <definedName name="NKIP05.1._F">NKIP05!$I$7</definedName>
    <definedName name="NKIP05.1._G">NKIP05!$J$7</definedName>
    <definedName name="NKIP05.1._H">NKIP05!$K$7</definedName>
    <definedName name="NKIP05.1._I">NKIP05!$L$7</definedName>
    <definedName name="NKIP05.1._J">NKIP05!$M$7</definedName>
    <definedName name="NKIP05.1._K">NKIP05!$N$7</definedName>
    <definedName name="NKIP05.1._L">NKIP05!$O$7</definedName>
    <definedName name="NKIP05.1.1._A">NKIP05!$D$8</definedName>
    <definedName name="NKIP05.1.1._B">NKIP05!$E$8</definedName>
    <definedName name="NKIP05.1.1._C">NKIP05!$F$8</definedName>
    <definedName name="NKIP05.1.1._D">NKIP05!$G$8</definedName>
    <definedName name="NKIP05.1.1._E">NKIP05!$H$8</definedName>
    <definedName name="NKIP05.1.1._F">NKIP05!$I$8</definedName>
    <definedName name="NKIP05.1.1._G">NKIP05!$J$8</definedName>
    <definedName name="NKIP05.1.1._H">NKIP05!$K$8</definedName>
    <definedName name="NKIP05.1.1._I">NKIP05!$L$8</definedName>
    <definedName name="NKIP05.1.1._J">NKIP05!$M$8</definedName>
    <definedName name="NKIP05.1.1._K">NKIP05!$N$8</definedName>
    <definedName name="NKIP05.1.1._L">NKIP05!$O$8</definedName>
    <definedName name="NKIP05.1.2._A">NKIP05!$D$9</definedName>
    <definedName name="NKIP05.1.2._B">NKIP05!$E$9</definedName>
    <definedName name="NKIP05.1.2._C">NKIP05!$F$9</definedName>
    <definedName name="NKIP05.1.2._D">NKIP05!$G$9</definedName>
    <definedName name="NKIP05.1.2._E">NKIP05!$H$9</definedName>
    <definedName name="NKIP05.1.2._F">NKIP05!$I$9</definedName>
    <definedName name="NKIP05.1.2._G">NKIP05!$J$9</definedName>
    <definedName name="NKIP05.1.2._H">NKIP05!$K$9</definedName>
    <definedName name="NKIP05.1.2._I">NKIP05!$L$9</definedName>
    <definedName name="NKIP05.1.2._J">NKIP05!$M$9</definedName>
    <definedName name="NKIP05.1.2._K">NKIP05!$N$9</definedName>
    <definedName name="NKIP05.1.2._L">NKIP05!$O$9</definedName>
    <definedName name="NKIP05.1.3._A">NKIP05!$D$10</definedName>
    <definedName name="NKIP05.1.3._B">NKIP05!$E$10</definedName>
    <definedName name="NKIP05.1.3._C">NKIP05!$F$10</definedName>
    <definedName name="NKIP05.1.3._D">NKIP05!$G$10</definedName>
    <definedName name="NKIP05.1.3._E">NKIP05!$H$10</definedName>
    <definedName name="NKIP05.1.3._F">NKIP05!$I$10</definedName>
    <definedName name="NKIP05.1.3._G">NKIP05!$J$10</definedName>
    <definedName name="NKIP05.1.3._H">NKIP05!$K$10</definedName>
    <definedName name="NKIP05.1.3._I">NKIP05!$L$10</definedName>
    <definedName name="NKIP05.1.3._J">NKIP05!$M$10</definedName>
    <definedName name="NKIP05.1.3._K">NKIP05!$N$10</definedName>
    <definedName name="NKIP05.1.3._L">NKIP05!$O$10</definedName>
    <definedName name="NKIP05.1.4._A">NKIP05!$D$11</definedName>
    <definedName name="NKIP05.1.4._B">NKIP05!$E$11</definedName>
    <definedName name="NKIP05.1.4._C">NKIP05!$F$11</definedName>
    <definedName name="NKIP05.1.4._D">NKIP05!$G$11</definedName>
    <definedName name="NKIP05.1.4._E">NKIP05!$H$11</definedName>
    <definedName name="NKIP05.1.4._F">NKIP05!$I$11</definedName>
    <definedName name="NKIP05.1.4._G">NKIP05!$J$11</definedName>
    <definedName name="NKIP05.1.4._H">NKIP05!$K$11</definedName>
    <definedName name="NKIP05.1.4._I">NKIP05!$L$11</definedName>
    <definedName name="NKIP05.1.4._J">NKIP05!$M$11</definedName>
    <definedName name="NKIP05.1.4._K">NKIP05!$N$11</definedName>
    <definedName name="NKIP05.1.4._L">NKIP05!$O$11</definedName>
    <definedName name="NKIP05.1.5._A">NKIP05!$D$12</definedName>
    <definedName name="NKIP05.1.5._B">NKIP05!$E$12</definedName>
    <definedName name="NKIP05.1.5._C">NKIP05!$F$12</definedName>
    <definedName name="NKIP05.1.5._D">NKIP05!$G$12</definedName>
    <definedName name="NKIP05.1.5._E">NKIP05!$H$12</definedName>
    <definedName name="NKIP05.1.5._F">NKIP05!$I$12</definedName>
    <definedName name="NKIP05.1.5._G">NKIP05!$J$12</definedName>
    <definedName name="NKIP05.1.5._H">NKIP05!$K$12</definedName>
    <definedName name="NKIP05.1.5._I">NKIP05!$L$12</definedName>
    <definedName name="NKIP05.1.5._J">NKIP05!$M$12</definedName>
    <definedName name="NKIP05.1.5._K">NKIP05!$N$12</definedName>
    <definedName name="NKIP05.1.5._L">NKIP05!$O$12</definedName>
    <definedName name="NKIP05.1.6._A">NKIP05!$D$13</definedName>
    <definedName name="NKIP05.1.6._B">NKIP05!$E$13</definedName>
    <definedName name="NKIP05.1.6._C">NKIP05!$F$13</definedName>
    <definedName name="NKIP05.1.6._D">NKIP05!$G$13</definedName>
    <definedName name="NKIP05.1.6._E">NKIP05!$H$13</definedName>
    <definedName name="NKIP05.1.6._F">NKIP05!$I$13</definedName>
    <definedName name="NKIP05.1.6._G">NKIP05!$J$13</definedName>
    <definedName name="NKIP05.1.6._H">NKIP05!$K$13</definedName>
    <definedName name="NKIP05.1.6._I">NKIP05!$L$13</definedName>
    <definedName name="NKIP05.1.6._J">NKIP05!$M$13</definedName>
    <definedName name="NKIP05.1.6._K">NKIP05!$N$13</definedName>
    <definedName name="NKIP05.1.6._L">NKIP05!$O$13</definedName>
    <definedName name="NKIP05.1.7._A">NKIP05!$D$14</definedName>
    <definedName name="NKIP05.1.7._B">NKIP05!$E$14</definedName>
    <definedName name="NKIP05.1.7._C">NKIP05!$F$14</definedName>
    <definedName name="NKIP05.1.7._D">NKIP05!$G$14</definedName>
    <definedName name="NKIP05.1.7._E">NKIP05!$H$14</definedName>
    <definedName name="NKIP05.1.7._F">NKIP05!$I$14</definedName>
    <definedName name="NKIP05.1.7._G">NKIP05!$J$14</definedName>
    <definedName name="NKIP05.1.7._H">NKIP05!$K$14</definedName>
    <definedName name="NKIP05.1.7._I">NKIP05!$L$14</definedName>
    <definedName name="NKIP05.1.7._J">NKIP05!$M$14</definedName>
    <definedName name="NKIP05.1.7._K">NKIP05!$N$14</definedName>
    <definedName name="NKIP05.1.7._L">NKIP05!$O$14</definedName>
    <definedName name="NKIP05.2._A">NKIP05!$D$15</definedName>
    <definedName name="NKIP05.2._B">NKIP05!$E$15</definedName>
    <definedName name="NKIP05.2._C">NKIP05!$F$15</definedName>
    <definedName name="NKIP05.2._D">NKIP05!$G$15</definedName>
    <definedName name="NKIP05.2._E">NKIP05!$H$15</definedName>
    <definedName name="NKIP05.2._F">NKIP05!$I$15</definedName>
    <definedName name="NKIP05.2._G">NKIP05!$J$15</definedName>
    <definedName name="NKIP05.2._H">NKIP05!$K$15</definedName>
    <definedName name="NKIP05.2._I">NKIP05!$L$15</definedName>
    <definedName name="NKIP05.2._J">NKIP05!$M$15</definedName>
    <definedName name="NKIP05.2._K">NKIP05!$N$15</definedName>
    <definedName name="NKIP05.2._L">NKIP05!$O$15</definedName>
    <definedName name="NKIP05.2.1._A">NKIP05!$D$16</definedName>
    <definedName name="NKIP05.2.1._B">NKIP05!$E$16</definedName>
    <definedName name="NKIP05.2.1._C">NKIP05!$F$16</definedName>
    <definedName name="NKIP05.2.1._D">NKIP05!$G$16</definedName>
    <definedName name="NKIP05.2.1._E">NKIP05!$H$16</definedName>
    <definedName name="NKIP05.2.1._F">NKIP05!$I$16</definedName>
    <definedName name="NKIP05.2.1._G">NKIP05!$J$16</definedName>
    <definedName name="NKIP05.2.1._H">NKIP05!$K$16</definedName>
    <definedName name="NKIP05.2.1._I">NKIP05!$L$16</definedName>
    <definedName name="NKIP05.2.1._J">NKIP05!$M$16</definedName>
    <definedName name="NKIP05.2.1._K">NKIP05!$N$16</definedName>
    <definedName name="NKIP05.2.1._L">NKIP05!$O$16</definedName>
    <definedName name="NKIP05.2.2._A">NKIP05!$D$17</definedName>
    <definedName name="NKIP05.2.2._B">NKIP05!$E$17</definedName>
    <definedName name="NKIP05.2.2._C">NKIP05!$F$17</definedName>
    <definedName name="NKIP05.2.2._D">NKIP05!$G$17</definedName>
    <definedName name="NKIP05.2.2._E">NKIP05!$H$17</definedName>
    <definedName name="NKIP05.2.2._F">NKIP05!$I$17</definedName>
    <definedName name="NKIP05.2.2._G">NKIP05!$J$17</definedName>
    <definedName name="NKIP05.2.2._H">NKIP05!$K$17</definedName>
    <definedName name="NKIP05.2.2._I">NKIP05!$L$17</definedName>
    <definedName name="NKIP05.2.2._J">NKIP05!$M$17</definedName>
    <definedName name="NKIP05.2.2._K">NKIP05!$N$17</definedName>
    <definedName name="NKIP05.2.2._L">NKIP05!$O$17</definedName>
    <definedName name="NKIP05.2.3._A">NKIP05!$D$18</definedName>
    <definedName name="NKIP05.2.3._B">NKIP05!$E$18</definedName>
    <definedName name="NKIP05.2.3._C">NKIP05!$F$18</definedName>
    <definedName name="NKIP05.2.3._D">NKIP05!$G$18</definedName>
    <definedName name="NKIP05.2.3._E">NKIP05!$H$18</definedName>
    <definedName name="NKIP05.2.3._F">NKIP05!$I$18</definedName>
    <definedName name="NKIP05.2.3._G">NKIP05!$J$18</definedName>
    <definedName name="NKIP05.2.3._H">NKIP05!$K$18</definedName>
    <definedName name="NKIP05.2.3._I">NKIP05!$L$18</definedName>
    <definedName name="NKIP05.2.3._J">NKIP05!$M$18</definedName>
    <definedName name="NKIP05.2.3._K">NKIP05!$N$18</definedName>
    <definedName name="NKIP05.2.3._L">NKIP05!$O$18</definedName>
    <definedName name="NKIP05.2.4._A">NKIP05!$D$19</definedName>
    <definedName name="NKIP05.2.4._B">NKIP05!$E$19</definedName>
    <definedName name="NKIP05.2.4._C">NKIP05!$F$19</definedName>
    <definedName name="NKIP05.2.4._D">NKIP05!$G$19</definedName>
    <definedName name="NKIP05.2.4._E">NKIP05!$H$19</definedName>
    <definedName name="NKIP05.2.4._F">NKIP05!$I$19</definedName>
    <definedName name="NKIP05.2.4._G">NKIP05!$J$19</definedName>
    <definedName name="NKIP05.2.4._H">NKIP05!$K$19</definedName>
    <definedName name="NKIP05.2.4._I">NKIP05!$L$19</definedName>
    <definedName name="NKIP05.2.4._J">NKIP05!$M$19</definedName>
    <definedName name="NKIP05.2.4._K">NKIP05!$N$19</definedName>
    <definedName name="NKIP05.2.4._L">NKIP05!$O$19</definedName>
    <definedName name="NKIP05.2.5._A">NKIP05!$D$20</definedName>
    <definedName name="NKIP05.2.5._B">NKIP05!$E$20</definedName>
    <definedName name="NKIP05.2.5._C">NKIP05!$F$20</definedName>
    <definedName name="NKIP05.2.5._D">NKIP05!$G$20</definedName>
    <definedName name="NKIP05.2.5._E">NKIP05!$H$20</definedName>
    <definedName name="NKIP05.2.5._F">NKIP05!$I$20</definedName>
    <definedName name="NKIP05.2.5._G">NKIP05!$J$20</definedName>
    <definedName name="NKIP05.2.5._H">NKIP05!$K$20</definedName>
    <definedName name="NKIP05.2.5._I">NKIP05!$L$20</definedName>
    <definedName name="NKIP05.2.5._J">NKIP05!$M$20</definedName>
    <definedName name="NKIP05.2.5._K">NKIP05!$N$20</definedName>
    <definedName name="NKIP05.2.5._L">NKIP05!$O$20</definedName>
    <definedName name="NKIP05.2.6._A">NKIP05!$D$21</definedName>
    <definedName name="NKIP05.2.6._B">NKIP05!$E$21</definedName>
    <definedName name="NKIP05.2.6._C">NKIP05!$F$21</definedName>
    <definedName name="NKIP05.2.6._D">NKIP05!$G$21</definedName>
    <definedName name="NKIP05.2.6._E">NKIP05!$H$21</definedName>
    <definedName name="NKIP05.2.6._F">NKIP05!$I$21</definedName>
    <definedName name="NKIP05.2.6._G">NKIP05!$J$21</definedName>
    <definedName name="NKIP05.2.6._H">NKIP05!$K$21</definedName>
    <definedName name="NKIP05.2.6._I">NKIP05!$L$21</definedName>
    <definedName name="NKIP05.2.6._J">NKIP05!$M$21</definedName>
    <definedName name="NKIP05.2.6._K">NKIP05!$N$21</definedName>
    <definedName name="NKIP05.2.6._L">NKIP05!$O$21</definedName>
    <definedName name="NKIP05.2.7._A">NKIP05!$D$22</definedName>
    <definedName name="NKIP05.2.7._B">NKIP05!$E$22</definedName>
    <definedName name="NKIP05.2.7._C">NKIP05!$F$22</definedName>
    <definedName name="NKIP05.2.7._D">NKIP05!$G$22</definedName>
    <definedName name="NKIP05.2.7._E">NKIP05!$H$22</definedName>
    <definedName name="NKIP05.2.7._F">NKIP05!$I$22</definedName>
    <definedName name="NKIP05.2.7._G">NKIP05!$J$22</definedName>
    <definedName name="NKIP05.2.7._H">NKIP05!$K$22</definedName>
    <definedName name="NKIP05.2.7._I">NKIP05!$L$22</definedName>
    <definedName name="NKIP05.2.7._J">NKIP05!$M$22</definedName>
    <definedName name="NKIP05.2.7._K">NKIP05!$N$22</definedName>
    <definedName name="NKIP05.2.7._L">NKIP05!$O$22</definedName>
    <definedName name="NKIP05.3._A">NKIP05!$D$23</definedName>
    <definedName name="NKIP05.3._B">NKIP05!$E$23</definedName>
    <definedName name="NKIP05.3._C">NKIP05!$F$23</definedName>
    <definedName name="NKIP05.3._D">NKIP05!$G$23</definedName>
    <definedName name="NKIP05.3._E">NKIP05!$H$23</definedName>
    <definedName name="NKIP05.3._F">NKIP05!$I$23</definedName>
    <definedName name="NKIP05.3._G">NKIP05!$J$23</definedName>
    <definedName name="NKIP05.3._H">NKIP05!$K$23</definedName>
    <definedName name="NKIP05.3._I">NKIP05!$L$23</definedName>
    <definedName name="NKIP05.3._J">NKIP05!$M$23</definedName>
    <definedName name="NKIP05.3._K">NKIP05!$N$23</definedName>
    <definedName name="NKIP05.3._L">NKIP05!$O$23</definedName>
    <definedName name="NKIP05.3.1._A">NKIP05!$D$24</definedName>
    <definedName name="NKIP05.3.1._B">NKIP05!$E$24</definedName>
    <definedName name="NKIP05.3.1._C">NKIP05!$F$24</definedName>
    <definedName name="NKIP05.3.1._D">NKIP05!$G$24</definedName>
    <definedName name="NKIP05.3.1._E">NKIP05!$H$24</definedName>
    <definedName name="NKIP05.3.1._F">NKIP05!$I$24</definedName>
    <definedName name="NKIP05.3.1._G">NKIP05!$J$24</definedName>
    <definedName name="NKIP05.3.1._H">NKIP05!$K$24</definedName>
    <definedName name="NKIP05.3.1._I">NKIP05!$L$24</definedName>
    <definedName name="NKIP05.3.1._J">NKIP05!$M$24</definedName>
    <definedName name="NKIP05.3.1._K">NKIP05!$N$24</definedName>
    <definedName name="NKIP05.3.1._L">NKIP05!$O$24</definedName>
    <definedName name="NKIP05.3.2._A">NKIP05!$D$25</definedName>
    <definedName name="NKIP05.3.2._B">NKIP05!$E$25</definedName>
    <definedName name="NKIP05.3.2._C">NKIP05!$F$25</definedName>
    <definedName name="NKIP05.3.2._D">NKIP05!$G$25</definedName>
    <definedName name="NKIP05.3.2._E">NKIP05!$H$25</definedName>
    <definedName name="NKIP05.3.2._F">NKIP05!$I$25</definedName>
    <definedName name="NKIP05.3.2._G">NKIP05!$J$25</definedName>
    <definedName name="NKIP05.3.2._H">NKIP05!$K$25</definedName>
    <definedName name="NKIP05.3.2._I">NKIP05!$L$25</definedName>
    <definedName name="NKIP05.3.2._J">NKIP05!$M$25</definedName>
    <definedName name="NKIP05.3.2._K">NKIP05!$N$25</definedName>
    <definedName name="NKIP05.3.2._L">NKIP05!$O$25</definedName>
    <definedName name="NKIP05.3.3._A">NKIP05!$D$26</definedName>
    <definedName name="NKIP05.3.3._B">NKIP05!$E$26</definedName>
    <definedName name="NKIP05.3.3._C">NKIP05!$F$26</definedName>
    <definedName name="NKIP05.3.3._D">NKIP05!$G$26</definedName>
    <definedName name="NKIP05.3.3._E">NKIP05!$H$26</definedName>
    <definedName name="NKIP05.3.3._F">NKIP05!$I$26</definedName>
    <definedName name="NKIP05.3.3._G">NKIP05!$J$26</definedName>
    <definedName name="NKIP05.3.3._H">NKIP05!$K$26</definedName>
    <definedName name="NKIP05.3.3._I">NKIP05!$L$26</definedName>
    <definedName name="NKIP05.3.3._J">NKIP05!$M$26</definedName>
    <definedName name="NKIP05.3.3._K">NKIP05!$N$26</definedName>
    <definedName name="NKIP05.3.3._L">NKIP05!$O$26</definedName>
    <definedName name="NKIP05.3.4._A">NKIP05!$D$27</definedName>
    <definedName name="NKIP05.3.4._B">NKIP05!$E$27</definedName>
    <definedName name="NKIP05.3.4._C">NKIP05!$F$27</definedName>
    <definedName name="NKIP05.3.4._D">NKIP05!$G$27</definedName>
    <definedName name="NKIP05.3.4._E">NKIP05!$H$27</definedName>
    <definedName name="NKIP05.3.4._F">NKIP05!$I$27</definedName>
    <definedName name="NKIP05.3.4._G">NKIP05!$J$27</definedName>
    <definedName name="NKIP05.3.4._H">NKIP05!$K$27</definedName>
    <definedName name="NKIP05.3.4._I">NKIP05!$L$27</definedName>
    <definedName name="NKIP05.3.4._J">NKIP05!$M$27</definedName>
    <definedName name="NKIP05.3.4._K">NKIP05!$N$27</definedName>
    <definedName name="NKIP05.3.4._L">NKIP05!$O$27</definedName>
    <definedName name="NKIP05.3.5._A">NKIP05!$D$28</definedName>
    <definedName name="NKIP05.3.5._B">NKIP05!$E$28</definedName>
    <definedName name="NKIP05.3.5._C">NKIP05!$F$28</definedName>
    <definedName name="NKIP05.3.5._D">NKIP05!$G$28</definedName>
    <definedName name="NKIP05.3.5._E">NKIP05!$H$28</definedName>
    <definedName name="NKIP05.3.5._F">NKIP05!$I$28</definedName>
    <definedName name="NKIP05.3.5._G">NKIP05!$J$28</definedName>
    <definedName name="NKIP05.3.5._H">NKIP05!$K$28</definedName>
    <definedName name="NKIP05.3.5._I">NKIP05!$L$28</definedName>
    <definedName name="NKIP05.3.5._J">NKIP05!$M$28</definedName>
    <definedName name="NKIP05.3.5._K">NKIP05!$N$28</definedName>
    <definedName name="NKIP05.3.5._L">NKIP05!$O$28</definedName>
    <definedName name="NKIP05.3.6._A">NKIP05!$D$29</definedName>
    <definedName name="NKIP05.3.6._B">NKIP05!$E$29</definedName>
    <definedName name="NKIP05.3.6._C">NKIP05!$F$29</definedName>
    <definedName name="NKIP05.3.6._D">NKIP05!$G$29</definedName>
    <definedName name="NKIP05.3.6._E">NKIP05!$H$29</definedName>
    <definedName name="NKIP05.3.6._F">NKIP05!$I$29</definedName>
    <definedName name="NKIP05.3.6._G">NKIP05!$J$29</definedName>
    <definedName name="NKIP05.3.6._H">NKIP05!$K$29</definedName>
    <definedName name="NKIP05.3.6._I">NKIP05!$L$29</definedName>
    <definedName name="NKIP05.3.6._J">NKIP05!$M$29</definedName>
    <definedName name="NKIP05.3.6._K">NKIP05!$N$29</definedName>
    <definedName name="NKIP05.3.6._L">NKIP05!$O$29</definedName>
    <definedName name="NKIP05.3.7._A">NKIP05!$D$30</definedName>
    <definedName name="NKIP05.3.7._B">NKIP05!$E$30</definedName>
    <definedName name="NKIP05.3.7._C">NKIP05!$F$30</definedName>
    <definedName name="NKIP05.3.7._D">NKIP05!$G$30</definedName>
    <definedName name="NKIP05.3.7._E">NKIP05!$H$30</definedName>
    <definedName name="NKIP05.3.7._F">NKIP05!$I$30</definedName>
    <definedName name="NKIP05.3.7._G">NKIP05!$J$30</definedName>
    <definedName name="NKIP05.3.7._H">NKIP05!$K$30</definedName>
    <definedName name="NKIP05.3.7._I">NKIP05!$L$30</definedName>
    <definedName name="NKIP05.3.7._J">NKIP05!$M$30</definedName>
    <definedName name="NKIP05.3.7._K">NKIP05!$N$30</definedName>
    <definedName name="NKIP05.3.7._L">NKIP05!$O$30</definedName>
    <definedName name="NKIP05.4._A">NKIP05!$D$31</definedName>
    <definedName name="NKIP05.4._B">NKIP05!$E$31</definedName>
    <definedName name="NKIP05.4._C">NKIP05!$F$31</definedName>
    <definedName name="NKIP05.4._D">NKIP05!$G$31</definedName>
    <definedName name="NKIP05.4._E">NKIP05!$H$31</definedName>
    <definedName name="NKIP05.4._F">NKIP05!$I$31</definedName>
    <definedName name="NKIP05.4._G">NKIP05!$J$31</definedName>
    <definedName name="NKIP05.4._H">NKIP05!$K$31</definedName>
    <definedName name="NKIP05.4._I">NKIP05!$L$31</definedName>
    <definedName name="NKIP05.4._J">NKIP05!$M$31</definedName>
    <definedName name="NKIP05.4._K">NKIP05!$N$31</definedName>
    <definedName name="NKIP05.4._L">NKIP05!$O$31</definedName>
    <definedName name="NKIP05.4.1._A">NKIP05!$D$32</definedName>
    <definedName name="NKIP05.4.1._B">NKIP05!$E$32</definedName>
    <definedName name="NKIP05.4.1._C">NKIP05!$F$32</definedName>
    <definedName name="NKIP05.4.1._D">NKIP05!$G$32</definedName>
    <definedName name="NKIP05.4.1._E">NKIP05!$H$32</definedName>
    <definedName name="NKIP05.4.1._F">NKIP05!$I$32</definedName>
    <definedName name="NKIP05.4.1._G">NKIP05!$J$32</definedName>
    <definedName name="NKIP05.4.1._H">NKIP05!$K$32</definedName>
    <definedName name="NKIP05.4.1._I">NKIP05!$L$32</definedName>
    <definedName name="NKIP05.4.1._J">NKIP05!$M$32</definedName>
    <definedName name="NKIP05.4.1._K">NKIP05!$N$32</definedName>
    <definedName name="NKIP05.4.1._L">NKIP05!$O$32</definedName>
    <definedName name="NKIP05.4.2._A">NKIP05!$D$33</definedName>
    <definedName name="NKIP05.4.2._B">NKIP05!$E$33</definedName>
    <definedName name="NKIP05.4.2._C">NKIP05!$F$33</definedName>
    <definedName name="NKIP05.4.2._D">NKIP05!$G$33</definedName>
    <definedName name="NKIP05.4.2._E">NKIP05!$H$33</definedName>
    <definedName name="NKIP05.4.2._F">NKIP05!$I$33</definedName>
    <definedName name="NKIP05.4.2._G">NKIP05!$J$33</definedName>
    <definedName name="NKIP05.4.2._H">NKIP05!$K$33</definedName>
    <definedName name="NKIP05.4.2._I">NKIP05!$L$33</definedName>
    <definedName name="NKIP05.4.2._J">NKIP05!$M$33</definedName>
    <definedName name="NKIP05.4.2._K">NKIP05!$N$33</definedName>
    <definedName name="NKIP05.4.2._L">NKIP05!$O$33</definedName>
    <definedName name="NKIP05.4.3._A">NKIP05!$D$34</definedName>
    <definedName name="NKIP05.4.3._B">NKIP05!$E$34</definedName>
    <definedName name="NKIP05.4.3._C">NKIP05!$F$34</definedName>
    <definedName name="NKIP05.4.3._D">NKIP05!$G$34</definedName>
    <definedName name="NKIP05.4.3._E">NKIP05!$H$34</definedName>
    <definedName name="NKIP05.4.3._F">NKIP05!$I$34</definedName>
    <definedName name="NKIP05.4.3._G">NKIP05!$J$34</definedName>
    <definedName name="NKIP05.4.3._H">NKIP05!$K$34</definedName>
    <definedName name="NKIP05.4.3._I">NKIP05!$L$34</definedName>
    <definedName name="NKIP05.4.3._J">NKIP05!$M$34</definedName>
    <definedName name="NKIP05.4.3._K">NKIP05!$N$34</definedName>
    <definedName name="NKIP05.4.3._L">NKIP05!$O$34</definedName>
    <definedName name="NKIP05.4.4._A">NKIP05!$D$35</definedName>
    <definedName name="NKIP05.4.4._B">NKIP05!$E$35</definedName>
    <definedName name="NKIP05.4.4._C">NKIP05!$F$35</definedName>
    <definedName name="NKIP05.4.4._D">NKIP05!$G$35</definedName>
    <definedName name="NKIP05.4.4._E">NKIP05!$H$35</definedName>
    <definedName name="NKIP05.4.4._F">NKIP05!$I$35</definedName>
    <definedName name="NKIP05.4.4._G">NKIP05!$J$35</definedName>
    <definedName name="NKIP05.4.4._H">NKIP05!$K$35</definedName>
    <definedName name="NKIP05.4.4._I">NKIP05!$L$35</definedName>
    <definedName name="NKIP05.4.4._J">NKIP05!$M$35</definedName>
    <definedName name="NKIP05.4.4._K">NKIP05!$N$35</definedName>
    <definedName name="NKIP05.4.4._L">NKIP05!$O$35</definedName>
    <definedName name="NKIP05.4.5._A">NKIP05!$D$36</definedName>
    <definedName name="NKIP05.4.5._B">NKIP05!$E$36</definedName>
    <definedName name="NKIP05.4.5._C">NKIP05!$F$36</definedName>
    <definedName name="NKIP05.4.5._D">NKIP05!$G$36</definedName>
    <definedName name="NKIP05.4.5._E">NKIP05!$H$36</definedName>
    <definedName name="NKIP05.4.5._F">NKIP05!$I$36</definedName>
    <definedName name="NKIP05.4.5._G">NKIP05!$J$36</definedName>
    <definedName name="NKIP05.4.5._H">NKIP05!$K$36</definedName>
    <definedName name="NKIP05.4.5._I">NKIP05!$L$36</definedName>
    <definedName name="NKIP05.4.5._J">NKIP05!$M$36</definedName>
    <definedName name="NKIP05.4.5._K">NKIP05!$N$36</definedName>
    <definedName name="NKIP05.4.5._L">NKIP05!$O$36</definedName>
    <definedName name="NKIP05.4.6._A">NKIP05!$D$37</definedName>
    <definedName name="NKIP05.4.6._B">NKIP05!$E$37</definedName>
    <definedName name="NKIP05.4.6._C">NKIP05!$F$37</definedName>
    <definedName name="NKIP05.4.6._D">NKIP05!$G$37</definedName>
    <definedName name="NKIP05.4.6._E">NKIP05!$H$37</definedName>
    <definedName name="NKIP05.4.6._F">NKIP05!$I$37</definedName>
    <definedName name="NKIP05.4.6._G">NKIP05!$J$37</definedName>
    <definedName name="NKIP05.4.6._H">NKIP05!$K$37</definedName>
    <definedName name="NKIP05.4.6._I">NKIP05!$L$37</definedName>
    <definedName name="NKIP05.4.6._J">NKIP05!$M$37</definedName>
    <definedName name="NKIP05.4.6._K">NKIP05!$N$37</definedName>
    <definedName name="NKIP05.4.6._L">NKIP05!$O$37</definedName>
    <definedName name="NKIP05.4.7._A">NKIP05!$D$38</definedName>
    <definedName name="NKIP05.4.7._B">NKIP05!$E$38</definedName>
    <definedName name="NKIP05.4.7._C">NKIP05!$F$38</definedName>
    <definedName name="NKIP05.4.7._D">NKIP05!$G$38</definedName>
    <definedName name="NKIP05.4.7._E">NKIP05!$H$38</definedName>
    <definedName name="NKIP05.4.7._F">NKIP05!$I$38</definedName>
    <definedName name="NKIP05.4.7._G">NKIP05!$J$38</definedName>
    <definedName name="NKIP05.4.7._H">NKIP05!$K$38</definedName>
    <definedName name="NKIP05.4.7._I">NKIP05!$L$38</definedName>
    <definedName name="NKIP05.4.7._J">NKIP05!$M$38</definedName>
    <definedName name="NKIP05.4.7._K">NKIP05!$N$38</definedName>
    <definedName name="NKIP05.4.7._L">NKIP05!$O$38</definedName>
    <definedName name="NKIP05.5._A">NKIP05!$D$39</definedName>
    <definedName name="NKIP05.5._B">NKIP05!$E$39</definedName>
    <definedName name="NKIP05.5._C">NKIP05!$F$39</definedName>
    <definedName name="NKIP05.5._D">NKIP05!$G$39</definedName>
    <definedName name="NKIP05.5._E">NKIP05!$H$39</definedName>
    <definedName name="NKIP05.5._F">NKIP05!$I$39</definedName>
    <definedName name="NKIP05.5._G">NKIP05!$J$39</definedName>
    <definedName name="NKIP05.5._H">NKIP05!$K$39</definedName>
    <definedName name="NKIP05.5._I">NKIP05!$L$39</definedName>
    <definedName name="NKIP05.5._J">NKIP05!$M$39</definedName>
    <definedName name="NKIP05.5._K">NKIP05!$N$39</definedName>
    <definedName name="NKIP05.5._L">NKIP05!$O$39</definedName>
    <definedName name="NKIP06.1._A">NKIP06!$D$7</definedName>
    <definedName name="NKIP06.1._B">NKIP06!$E$7</definedName>
    <definedName name="NKIP06.1._C">NKIP06!$F$7</definedName>
    <definedName name="NKIP06.1._D">NKIP06!$G$7</definedName>
    <definedName name="NKIP06.1._E">NKIP06!$H$7</definedName>
    <definedName name="NKIP06.1.1._A">NKIP06!$D$8</definedName>
    <definedName name="NKIP06.1.1._B">NKIP06!$E$8</definedName>
    <definedName name="NKIP06.1.1._C">NKIP06!$F$8</definedName>
    <definedName name="NKIP06.1.1._D">NKIP06!$G$8</definedName>
    <definedName name="NKIP06.1.1._E">NKIP06!$H$8</definedName>
    <definedName name="NKIP06.1.2._A">NKIP06!$D$9</definedName>
    <definedName name="NKIP06.1.2._B">NKIP06!$E$9</definedName>
    <definedName name="NKIP06.1.2._C">NKIP06!$F$9</definedName>
    <definedName name="NKIP06.1.2._D">NKIP06!$G$9</definedName>
    <definedName name="NKIP06.1.2._E">NKIP06!$H$9</definedName>
    <definedName name="NKIP06.1.3._A">NKIP06!$D$10</definedName>
    <definedName name="NKIP06.1.3._B">NKIP06!$E$10</definedName>
    <definedName name="NKIP06.1.3._C">NKIP06!$F$10</definedName>
    <definedName name="NKIP06.1.3._D">NKIP06!$G$10</definedName>
    <definedName name="NKIP06.1.3._E">NKIP06!$H$10</definedName>
    <definedName name="NKIP06.1.4._A">NKIP06!$D$11</definedName>
    <definedName name="NKIP06.1.4._B">NKIP06!$E$11</definedName>
    <definedName name="NKIP06.1.4._C">NKIP06!$F$11</definedName>
    <definedName name="NKIP06.1.4._D">NKIP06!$G$11</definedName>
    <definedName name="NKIP06.1.4._E">NKIP06!$H$11</definedName>
    <definedName name="NKIP06.1.5._A">NKIP06!$D$12</definedName>
    <definedName name="NKIP06.1.5._B">NKIP06!$E$12</definedName>
    <definedName name="NKIP06.1.5._C">NKIP06!$F$12</definedName>
    <definedName name="NKIP06.1.5._D">NKIP06!$G$12</definedName>
    <definedName name="NKIP06.1.5._E">NKIP06!$H$12</definedName>
    <definedName name="NKIP06.1.6._A">NKIP06!$D$13</definedName>
    <definedName name="NKIP06.1.6._B">NKIP06!$E$13</definedName>
    <definedName name="NKIP06.1.6._C">NKIP06!$F$13</definedName>
    <definedName name="NKIP06.1.6._D">NKIP06!$G$13</definedName>
    <definedName name="NKIP06.1.6._E">NKIP06!$H$13</definedName>
    <definedName name="NKIP06.1.7._A">NKIP06!$D$14</definedName>
    <definedName name="NKIP06.1.7._B">NKIP06!$E$14</definedName>
    <definedName name="NKIP06.1.7._C">NKIP06!$F$14</definedName>
    <definedName name="NKIP06.1.7._D">NKIP06!$G$14</definedName>
    <definedName name="NKIP06.1.7._E">NKIP06!$H$14</definedName>
    <definedName name="NKIP06.2._A">NKIP06!$D$15</definedName>
    <definedName name="NKIP06.2._B">NKIP06!$E$15</definedName>
    <definedName name="NKIP06.2._C">NKIP06!$F$15</definedName>
    <definedName name="NKIP06.2._D">NKIP06!$G$15</definedName>
    <definedName name="NKIP06.2._E">NKIP06!$H$15</definedName>
    <definedName name="NKIP07.1._A">NKIP07!$D$7</definedName>
    <definedName name="NKIP07.1._B">NKIP07!$E$7</definedName>
    <definedName name="NKIP07.1._C">NKIP07!$F$7</definedName>
    <definedName name="NKIP07.1._D">NKIP07!$G$7</definedName>
    <definedName name="NKIP07.1._E">NKIP07!$H$7</definedName>
    <definedName name="NKIP07.1._F">NKIP07!$I$7</definedName>
    <definedName name="NKIP07.1._G">NKIP07!$J$7</definedName>
    <definedName name="NKIP07.1.1._A">NKIP07!$D$8</definedName>
    <definedName name="NKIP07.1.1._B">NKIP07!$E$8</definedName>
    <definedName name="NKIP07.1.1._C">NKIP07!$F$8</definedName>
    <definedName name="NKIP07.1.1._D">NKIP07!$G$8</definedName>
    <definedName name="NKIP07.1.1._E">NKIP07!$H$8</definedName>
    <definedName name="NKIP07.1.1._F">NKIP07!$I$8</definedName>
    <definedName name="NKIP07.1.1._G">NKIP07!$J$8</definedName>
    <definedName name="NKIP07.1.2._A">NKIP07!$D$9</definedName>
    <definedName name="NKIP07.1.2._B">NKIP07!$E$9</definedName>
    <definedName name="NKIP07.1.2._C">NKIP07!$F$9</definedName>
    <definedName name="NKIP07.1.2._D">NKIP07!$G$9</definedName>
    <definedName name="NKIP07.1.2._E">NKIP07!$H$9</definedName>
    <definedName name="NKIP07.1.2._F">NKIP07!$I$9</definedName>
    <definedName name="NKIP07.1.2._G">NKIP07!$J$9</definedName>
    <definedName name="NKIP07.1.3._A">NKIP07!$D$10</definedName>
    <definedName name="NKIP07.1.3._B">NKIP07!$E$10</definedName>
    <definedName name="NKIP07.1.3._C">NKIP07!$F$10</definedName>
    <definedName name="NKIP07.1.3._D">NKIP07!$G$10</definedName>
    <definedName name="NKIP07.1.3._E">NKIP07!$H$10</definedName>
    <definedName name="NKIP07.1.3._F">NKIP07!$I$10</definedName>
    <definedName name="NKIP07.1.3._G">NKIP07!$J$10</definedName>
    <definedName name="NKIP07.2._A">NKIP07!$D$11</definedName>
    <definedName name="NKIP07.2._B">NKIP07!$E$11</definedName>
    <definedName name="NKIP07.2._C">NKIP07!$F$11</definedName>
    <definedName name="NKIP07.2._D">NKIP07!$G$11</definedName>
    <definedName name="NKIP07.2._E">NKIP07!$H$11</definedName>
    <definedName name="NKIP07.2._F">NKIP07!$I$11</definedName>
    <definedName name="NKIP07.2._G">NKIP07!$J$11</definedName>
    <definedName name="NKIP07.2.1._A">NKIP07!$D$12</definedName>
    <definedName name="NKIP07.2.1._B">NKIP07!$E$12</definedName>
    <definedName name="NKIP07.2.1._C">NKIP07!$F$12</definedName>
    <definedName name="NKIP07.2.1._D">NKIP07!$G$12</definedName>
    <definedName name="NKIP07.2.1._E">NKIP07!$H$12</definedName>
    <definedName name="NKIP07.2.1._F">NKIP07!$I$12</definedName>
    <definedName name="NKIP07.2.1._G">NKIP07!$J$12</definedName>
    <definedName name="NKIP07.2.2._A">NKIP07!$D$13</definedName>
    <definedName name="NKIP07.2.2._B">NKIP07!$E$13</definedName>
    <definedName name="NKIP07.2.2._C">NKIP07!$F$13</definedName>
    <definedName name="NKIP07.2.2._D">NKIP07!$G$13</definedName>
    <definedName name="NKIP07.2.2._E">NKIP07!$H$13</definedName>
    <definedName name="NKIP07.2.2._F">NKIP07!$I$13</definedName>
    <definedName name="NKIP07.2.2._G">NKIP07!$J$13</definedName>
    <definedName name="NKIP07.2.3._A">NKIP07!$D$14</definedName>
    <definedName name="NKIP07.2.3._B">NKIP07!$E$14</definedName>
    <definedName name="NKIP07.2.3._C">NKIP07!$F$14</definedName>
    <definedName name="NKIP07.2.3._D">NKIP07!$G$14</definedName>
    <definedName name="NKIP07.2.3._E">NKIP07!$H$14</definedName>
    <definedName name="NKIP07.2.3._F">NKIP07!$I$14</definedName>
    <definedName name="NKIP07.2.3._G">NKIP07!$J$14</definedName>
    <definedName name="NKIP07.3._A">NKIP07!$D$15</definedName>
    <definedName name="NKIP07.3._B">NKIP07!$E$15</definedName>
    <definedName name="NKIP07.3._C">NKIP07!$F$15</definedName>
    <definedName name="NKIP07.3._D">NKIP07!$G$15</definedName>
    <definedName name="NKIP07.3._E">NKIP07!$H$15</definedName>
    <definedName name="NKIP07.3._F">NKIP07!$I$15</definedName>
    <definedName name="NKIP07.3._G">NKIP07!$J$15</definedName>
    <definedName name="NKIP08.1._A">NKIP08!$D$6</definedName>
    <definedName name="NKIP08.1._B">NKIP08!$E$6</definedName>
    <definedName name="NKIP08.1._C">NKIP08!$F$6</definedName>
    <definedName name="NKIP08.1._D">NKIP08!$G$6</definedName>
    <definedName name="NKIP08.1._E">NKIP08!$H$6</definedName>
    <definedName name="NKIP08.1._F">NKIP08!$I$6</definedName>
    <definedName name="NKIP08.1.1._A">NKIP08!$D$7</definedName>
    <definedName name="NKIP08.1.1._B">NKIP08!$E$7</definedName>
    <definedName name="NKIP08.1.1._C">NKIP08!$F$7</definedName>
    <definedName name="NKIP08.1.1._D">NKIP08!$G$7</definedName>
    <definedName name="NKIP08.1.1._E">NKIP08!$H$7</definedName>
    <definedName name="NKIP08.1.1._F">NKIP08!$I$7</definedName>
    <definedName name="NKIP08.1.2._A">NKIP08!$D$8</definedName>
    <definedName name="NKIP08.1.2._B">NKIP08!$E$8</definedName>
    <definedName name="NKIP08.1.2._C">NKIP08!$F$8</definedName>
    <definedName name="NKIP08.1.2._D">NKIP08!$G$8</definedName>
    <definedName name="NKIP08.1.2._E">NKIP08!$H$8</definedName>
    <definedName name="NKIP08.1.2._F">NKIP08!$I$8</definedName>
    <definedName name="NKIP08.1.3._A">NKIP08!$D$9</definedName>
    <definedName name="NKIP08.1.3._B">NKIP08!$E$9</definedName>
    <definedName name="NKIP08.1.3._C">NKIP08!$F$9</definedName>
    <definedName name="NKIP08.1.3._D">NKIP08!$G$9</definedName>
    <definedName name="NKIP08.1.3._E">NKIP08!$H$9</definedName>
    <definedName name="NKIP08.1.3._F">NKIP08!$I$9</definedName>
    <definedName name="NKIP08.1.4._A">NKIP08!$D$10</definedName>
    <definedName name="NKIP08.1.4._B">NKIP08!$E$10</definedName>
    <definedName name="NKIP08.1.4._C">NKIP08!$F$10</definedName>
    <definedName name="NKIP08.1.4._D">NKIP08!$G$10</definedName>
    <definedName name="NKIP08.1.4._E">NKIP08!$H$10</definedName>
    <definedName name="NKIP08.1.4._F">NKIP08!$I$10</definedName>
    <definedName name="NKIP08.1.5._A">NKIP08!$D$11</definedName>
    <definedName name="NKIP08.1.5._B">NKIP08!$E$11</definedName>
    <definedName name="NKIP08.1.5._C">NKIP08!$F$11</definedName>
    <definedName name="NKIP08.1.5._D">NKIP08!$G$11</definedName>
    <definedName name="NKIP08.1.5._E">NKIP08!$H$11</definedName>
    <definedName name="NKIP08.1.5._F">NKIP08!$I$11</definedName>
    <definedName name="NKIP08.1.6._A">NKIP08!$D$12</definedName>
    <definedName name="NKIP08.1.6._B">NKIP08!$E$12</definedName>
    <definedName name="NKIP08.1.6._C">NKIP08!$F$12</definedName>
    <definedName name="NKIP08.1.6._D">NKIP08!$G$12</definedName>
    <definedName name="NKIP08.1.6._E">NKIP08!$H$12</definedName>
    <definedName name="NKIP08.1.6._F">NKIP08!$I$12</definedName>
    <definedName name="NKIP08.1.7._A">NKIP08!$D$13</definedName>
    <definedName name="NKIP08.1.7._B">NKIP08!$E$13</definedName>
    <definedName name="NKIP08.1.7._C">NKIP08!$F$13</definedName>
    <definedName name="NKIP08.1.7._D">NKIP08!$G$13</definedName>
    <definedName name="NKIP08.1.7._E">NKIP08!$H$13</definedName>
    <definedName name="NKIP08.1.7._F">NKIP08!$I$13</definedName>
    <definedName name="NKIP09.1._A">NKIP09!$D$6</definedName>
    <definedName name="NKIP09.1._B">NKIP09!$E$6</definedName>
    <definedName name="NKIP09.1._C">NKIP09!$F$6</definedName>
    <definedName name="NKIP09.1._D">NKIP09!$G$6</definedName>
    <definedName name="NKIP09.1.1._A">NKIP09!$D$7</definedName>
    <definedName name="NKIP09.1.1._B">NKIP09!$E$7</definedName>
    <definedName name="NKIP09.1.1._C">NKIP09!$F$7</definedName>
    <definedName name="NKIP09.1.1._D">NKIP09!$G$7</definedName>
    <definedName name="NKIP09.1.2._A">NKIP09!$D$8</definedName>
    <definedName name="NKIP09.1.2._B">NKIP09!$E$8</definedName>
    <definedName name="NKIP09.1.2._C">NKIP09!$F$8</definedName>
    <definedName name="NKIP09.1.2._D">NKIP09!$G$8</definedName>
    <definedName name="NKIP09.1.3._A">NKIP09!$D$9</definedName>
    <definedName name="NKIP09.1.3._B">NKIP09!$E$9</definedName>
    <definedName name="NKIP09.1.3._C">NKIP09!$F$9</definedName>
    <definedName name="NKIP09.1.3._D">NKIP09!$G$9</definedName>
    <definedName name="NKIP09.1.4._A">NKIP09!$D$10</definedName>
    <definedName name="NKIP09.1.4._B">NKIP09!$E$10</definedName>
    <definedName name="NKIP09.1.4._C">NKIP09!$F$10</definedName>
    <definedName name="NKIP09.1.4._D">NKIP09!$G$10</definedName>
    <definedName name="NKIP09.1.5._A">NKIP09!$D$11</definedName>
    <definedName name="NKIP09.1.5._B">NKIP09!$E$11</definedName>
    <definedName name="NKIP09.1.5._C">NKIP09!$F$11</definedName>
    <definedName name="NKIP09.1.5._D">NKIP09!$G$11</definedName>
    <definedName name="NKIP09.1.6._A">NKIP09!$D$12</definedName>
    <definedName name="NKIP09.1.6._B">NKIP09!$E$12</definedName>
    <definedName name="NKIP09.1.6._C">NKIP09!$F$12</definedName>
    <definedName name="NKIP09.1.6._D">NKIP09!$G$12</definedName>
    <definedName name="NKIP09.1.7._A">NKIP09!$D$13</definedName>
    <definedName name="NKIP09.1.7._B">NKIP09!$E$13</definedName>
    <definedName name="NKIP09.1.7._C">NKIP09!$F$13</definedName>
    <definedName name="NKIP09.1.7._D">NKIP09!$G$13</definedName>
    <definedName name="NKIP10.1._A">NKIP10!$D$8</definedName>
    <definedName name="NKIP10.1._AA">NKIP10!$E$8</definedName>
    <definedName name="NKIP10.1._B">NKIP10!$F$8</definedName>
    <definedName name="NKIP10.1._C">NKIP10!$G$8</definedName>
    <definedName name="NKIP10.1._CC">NKIP10!$H$8</definedName>
    <definedName name="NKIP10.1._D">NKIP10!$I$8</definedName>
    <definedName name="NKIP10.1._E">NKIP10!$J$8</definedName>
    <definedName name="NKIP10.1._EE">NKIP10!$K$8</definedName>
    <definedName name="NKIP10.1._F">NKIP10!$L$8</definedName>
    <definedName name="NKIP10.1._G">NKIP10!$M$8</definedName>
    <definedName name="NKIP10.1._H">NKIP10!$N$8</definedName>
    <definedName name="NKIP10.1._I">NKIP10!$O$8</definedName>
    <definedName name="NKIP10.1._J">NKIP10!$P$8</definedName>
    <definedName name="NKIP10.1._K">NKIP10!$Q$8</definedName>
    <definedName name="NKIP10.1._L">NKIP10!$R$8</definedName>
    <definedName name="NKIP10.1._M">NKIP10!$S$8</definedName>
    <definedName name="NKIP10.1._N">NKIP10!$T$8</definedName>
    <definedName name="NKIP10.1._O">NKIP10!$U$8</definedName>
    <definedName name="NKIP10.1._P">NKIP10!$V$8</definedName>
    <definedName name="NKIP10.1._Q">NKIP10!$W$8</definedName>
    <definedName name="NKIP10.1._R">NKIP10!$X$8</definedName>
    <definedName name="NKIP10.2._A">NKIP10!$D$9</definedName>
    <definedName name="NKIP10.2._AA">NKIP10!$E$9</definedName>
    <definedName name="NKIP10.2._B">NKIP10!$F$9</definedName>
    <definedName name="NKIP10.2._C">NKIP10!$G$9</definedName>
    <definedName name="NKIP10.2._CC">NKIP10!$H$9</definedName>
    <definedName name="NKIP10.2._D">NKIP10!$I$9</definedName>
    <definedName name="NKIP10.2._E">NKIP10!$J$9</definedName>
    <definedName name="NKIP10.2._EE">NKIP10!$K$9</definedName>
    <definedName name="NKIP10.2._F">NKIP10!$L$9</definedName>
    <definedName name="NKIP10.2._G">NKIP10!$M$9</definedName>
    <definedName name="NKIP10.2._H">NKIP10!$N$9</definedName>
    <definedName name="NKIP10.2._I">NKIP10!$O$9</definedName>
    <definedName name="NKIP10.2._J">NKIP10!$P$9</definedName>
    <definedName name="NKIP10.2._K">NKIP10!$Q$9</definedName>
    <definedName name="NKIP10.2._L">NKIP10!$R$9</definedName>
    <definedName name="NKIP10.2._M">NKIP10!$S$9</definedName>
    <definedName name="NKIP10.2._N">NKIP10!$T$9</definedName>
    <definedName name="NKIP10.2._O">NKIP10!$U$9</definedName>
    <definedName name="NKIP10.2._P">NKIP10!$V$9</definedName>
    <definedName name="NKIP10.2._Q">NKIP10!$W$9</definedName>
    <definedName name="NKIP10.2._R">NKIP10!$X$9</definedName>
    <definedName name="NKIP10.3._A">NKIP10!$D$10</definedName>
    <definedName name="NKIP10.3._AA">NKIP10!$E$10</definedName>
    <definedName name="NKIP10.3._B">NKIP10!$F$10</definedName>
    <definedName name="NKIP10.3._C">NKIP10!$G$10</definedName>
    <definedName name="NKIP10.3._CC">NKIP10!$H$10</definedName>
    <definedName name="NKIP10.3._D">NKIP10!$I$10</definedName>
    <definedName name="NKIP10.3._E">NKIP10!$J$10</definedName>
    <definedName name="NKIP10.3._EE">NKIP10!$K$10</definedName>
    <definedName name="NKIP10.3._F">NKIP10!$L$10</definedName>
    <definedName name="NKIP10.3._G">NKIP10!$M$10</definedName>
    <definedName name="NKIP10.3._H">NKIP10!$N$10</definedName>
    <definedName name="NKIP10.3._I">NKIP10!$O$10</definedName>
    <definedName name="NKIP10.3._J">NKIP10!$P$10</definedName>
    <definedName name="NKIP10.3._K">NKIP10!$Q$10</definedName>
    <definedName name="NKIP10.3._L">NKIP10!$R$10</definedName>
    <definedName name="NKIP10.3._M">NKIP10!$S$10</definedName>
    <definedName name="NKIP10.3._N">NKIP10!$T$10</definedName>
    <definedName name="NKIP10.3._O">NKIP10!$U$10</definedName>
    <definedName name="NKIP10.3._P">NKIP10!$V$10</definedName>
    <definedName name="NKIP10.3._Q">NKIP10!$W$10</definedName>
    <definedName name="NKIP10.3._R">NKIP10!$X$10</definedName>
    <definedName name="NKIP10.4._A">NKIP10!$D$11</definedName>
    <definedName name="NKIP10.4._AA">NKIP10!$E$11</definedName>
    <definedName name="NKIP10.4._B">NKIP10!$F$11</definedName>
    <definedName name="NKIP10.4._C">NKIP10!$G$11</definedName>
    <definedName name="NKIP10.4._CC">NKIP10!$H$11</definedName>
    <definedName name="NKIP10.4._D">NKIP10!$I$11</definedName>
    <definedName name="NKIP10.4._E">NKIP10!$J$11</definedName>
    <definedName name="NKIP10.4._EE">NKIP10!$K$11</definedName>
    <definedName name="NKIP10.4._F">NKIP10!$L$11</definedName>
    <definedName name="NKIP10.4._G">NKIP10!$M$11</definedName>
    <definedName name="NKIP10.4._H">NKIP10!$N$11</definedName>
    <definedName name="NKIP10.4._I">NKIP10!$O$11</definedName>
    <definedName name="NKIP10.4._J">NKIP10!$P$11</definedName>
    <definedName name="NKIP10.4._K">NKIP10!$Q$11</definedName>
    <definedName name="NKIP10.4._L">NKIP10!$R$11</definedName>
    <definedName name="NKIP10.4._M">NKIP10!$S$11</definedName>
    <definedName name="NKIP10.4._N">NKIP10!$T$11</definedName>
    <definedName name="NKIP10.4._O">NKIP10!$U$11</definedName>
    <definedName name="NKIP10.4._P">NKIP10!$V$11</definedName>
    <definedName name="NKIP10.4._Q">NKIP10!$W$11</definedName>
    <definedName name="NKIP10.4._R">NKIP10!$X$11</definedName>
    <definedName name="NKIP10.5._A">NKIP10!$D$12</definedName>
    <definedName name="NKIP10.5._AA">NKIP10!$E$12</definedName>
    <definedName name="NKIP10.5._B">NKIP10!$F$12</definedName>
    <definedName name="NKIP10.5._C">NKIP10!$G$12</definedName>
    <definedName name="NKIP10.5._CC">NKIP10!$H$12</definedName>
    <definedName name="NKIP10.5._D">NKIP10!$I$12</definedName>
    <definedName name="NKIP10.5._E">NKIP10!$J$12</definedName>
    <definedName name="NKIP10.5._EE">NKIP10!$K$12</definedName>
    <definedName name="NKIP10.5._F">NKIP10!$L$12</definedName>
    <definedName name="NKIP10.5._G">NKIP10!$M$12</definedName>
    <definedName name="NKIP10.5._H">NKIP10!$N$12</definedName>
    <definedName name="NKIP10.5._I">NKIP10!$O$12</definedName>
    <definedName name="NKIP10.5._J">NKIP10!$P$12</definedName>
    <definedName name="NKIP10.5._K">NKIP10!$Q$12</definedName>
    <definedName name="NKIP10.5._L">NKIP10!$R$12</definedName>
    <definedName name="NKIP10.5._M">NKIP10!$S$12</definedName>
    <definedName name="NKIP10.5._N">NKIP10!$T$12</definedName>
    <definedName name="NKIP10.5._O">NKIP10!$U$12</definedName>
    <definedName name="NKIP10.5._P">NKIP10!$V$12</definedName>
    <definedName name="NKIP10.5._Q">NKIP10!$W$12</definedName>
    <definedName name="NKIP10.5._R">NKIP10!$X$12</definedName>
    <definedName name="NKIP10.6._A">NKIP10!$D$13</definedName>
    <definedName name="NKIP10.6._AA">NKIP10!$E$13</definedName>
    <definedName name="NKIP10.6._B">NKIP10!$F$13</definedName>
    <definedName name="NKIP10.6._C">NKIP10!$G$13</definedName>
    <definedName name="NKIP10.6._CC">NKIP10!$H$13</definedName>
    <definedName name="NKIP10.6._D">NKIP10!$I$13</definedName>
    <definedName name="NKIP10.6._E">NKIP10!$J$13</definedName>
    <definedName name="NKIP10.6._EE">NKIP10!$K$13</definedName>
    <definedName name="NKIP10.6._F">NKIP10!$L$13</definedName>
    <definedName name="NKIP10.6._G">NKIP10!$M$13</definedName>
    <definedName name="NKIP10.6._H">NKIP10!$N$13</definedName>
    <definedName name="NKIP10.6._I">NKIP10!$O$13</definedName>
    <definedName name="NKIP10.6._J">NKIP10!$P$13</definedName>
    <definedName name="NKIP10.6._K">NKIP10!$Q$13</definedName>
    <definedName name="NKIP10.6._L">NKIP10!$R$13</definedName>
    <definedName name="NKIP10.6._M">NKIP10!$S$13</definedName>
    <definedName name="NKIP10.6._N">NKIP10!$T$13</definedName>
    <definedName name="NKIP10.6._O">NKIP10!$U$13</definedName>
    <definedName name="NKIP10.6._P">NKIP10!$V$13</definedName>
    <definedName name="NKIP10.6._Q">NKIP10!$W$13</definedName>
    <definedName name="NKIP10.6._R">NKIP10!$X$13</definedName>
    <definedName name="NKIP10.7._A">NKIP10!$D$14</definedName>
    <definedName name="NKIP10.7._AA">NKIP10!$E$14</definedName>
    <definedName name="NKIP10.7._B">NKIP10!$F$14</definedName>
    <definedName name="NKIP10.7._C">NKIP10!$G$14</definedName>
    <definedName name="NKIP10.7._CC">NKIP10!$H$14</definedName>
    <definedName name="NKIP10.7._D">NKIP10!$I$14</definedName>
    <definedName name="NKIP10.7._E">NKIP10!$J$14</definedName>
    <definedName name="NKIP10.7._EE">NKIP10!$K$14</definedName>
    <definedName name="NKIP10.7._F">NKIP10!$L$14</definedName>
    <definedName name="NKIP10.7._G">NKIP10!$M$14</definedName>
    <definedName name="NKIP10.7._H">NKIP10!$N$14</definedName>
    <definedName name="NKIP10.7._I">NKIP10!$O$14</definedName>
    <definedName name="NKIP10.7._J">NKIP10!$P$14</definedName>
    <definedName name="NKIP10.7._K">NKIP10!$Q$14</definedName>
    <definedName name="NKIP10.7._L">NKIP10!$R$14</definedName>
    <definedName name="NKIP10.7._M">NKIP10!$S$14</definedName>
    <definedName name="NKIP10.7._N">NKIP10!$T$14</definedName>
    <definedName name="NKIP10.7._O">NKIP10!$U$14</definedName>
    <definedName name="NKIP10.7._P">NKIP10!$V$14</definedName>
    <definedName name="NKIP10.7._Q">NKIP10!$W$14</definedName>
    <definedName name="NKIP10.7._R">NKIP10!$X$14</definedName>
    <definedName name="NKIP10.8._A">NKIP10!$D$15</definedName>
    <definedName name="NKIP10.8._AA">NKIP10!$E$15</definedName>
    <definedName name="NKIP10.8._B">NKIP10!$F$15</definedName>
    <definedName name="NKIP10.8._C">NKIP10!$G$15</definedName>
    <definedName name="NKIP10.8._CC">NKIP10!$H$15</definedName>
    <definedName name="NKIP10.8._D">NKIP10!$I$15</definedName>
    <definedName name="NKIP10.8._E">NKIP10!$J$15</definedName>
    <definedName name="NKIP10.8._EE">NKIP10!$K$15</definedName>
    <definedName name="NKIP10.8._F">NKIP10!$L$15</definedName>
    <definedName name="NKIP10.8._G">NKIP10!$M$15</definedName>
    <definedName name="NKIP10.8._H">NKIP10!$N$15</definedName>
    <definedName name="NKIP10.8._I">NKIP10!$O$15</definedName>
    <definedName name="NKIP10.8._J">NKIP10!$P$15</definedName>
    <definedName name="NKIP10.8._K">NKIP10!$Q$15</definedName>
    <definedName name="NKIP10.8._L">NKIP10!$R$15</definedName>
    <definedName name="NKIP10.8._M">NKIP10!$S$15</definedName>
    <definedName name="NKIP10.8._N">NKIP10!$T$15</definedName>
    <definedName name="NKIP10.8._O">NKIP10!$U$15</definedName>
    <definedName name="NKIP10.8._P">NKIP10!$V$15</definedName>
    <definedName name="NKIP10.8._Q">NKIP10!$W$15</definedName>
    <definedName name="NKIP10.8._R">NKIP10!$X$15</definedName>
    <definedName name="NKIP11.1._A">NKIP11!$D$8</definedName>
    <definedName name="NKIP11.1._AA">NKIP11!$E$8</definedName>
    <definedName name="NKIP11.1._B">NKIP11!$F$8</definedName>
    <definedName name="NKIP11.1._C">NKIP11!$G$8</definedName>
    <definedName name="NKIP11.1._CC">NKIP11!$H$8</definedName>
    <definedName name="NKIP11.1._D">NKIP11!$I$8</definedName>
    <definedName name="NKIP11.1._E">NKIP11!$J$8</definedName>
    <definedName name="NKIP11.1._EE">NKIP11!$K$8</definedName>
    <definedName name="NKIP11.1._F">NKIP11!$L$8</definedName>
    <definedName name="NKIP11.1._G">NKIP11!$M$8</definedName>
    <definedName name="NKIP11.1._H">NKIP11!$N$8</definedName>
    <definedName name="NKIP11.1._I">NKIP11!$O$8</definedName>
    <definedName name="NKIP11.1._J">NKIP11!$P$8</definedName>
    <definedName name="NKIP11.1._K">NKIP11!$Q$8</definedName>
    <definedName name="NKIP11.1._L">NKIP11!$R$8</definedName>
    <definedName name="NKIP11.1._M">NKIP11!$S$8</definedName>
    <definedName name="NKIP11.1._N">NKIP11!$T$8</definedName>
    <definedName name="NKIP11.1._O">NKIP11!$U$8</definedName>
    <definedName name="NKIP11.1._P">NKIP11!$V$8</definedName>
    <definedName name="NKIP11.1._Q">NKIP11!$W$8</definedName>
    <definedName name="NKIP11.1._R">NKIP11!$X$8</definedName>
    <definedName name="NKIP11.2._A">NKIP11!$D$9</definedName>
    <definedName name="NKIP11.2._AA">NKIP11!$E$9</definedName>
    <definedName name="NKIP11.2._B">NKIP11!$F$9</definedName>
    <definedName name="NKIP11.2._C">NKIP11!$G$9</definedName>
    <definedName name="NKIP11.2._CC">NKIP11!$H$9</definedName>
    <definedName name="NKIP11.2._D">NKIP11!$I$9</definedName>
    <definedName name="NKIP11.2._E">NKIP11!$J$9</definedName>
    <definedName name="NKIP11.2._EE">NKIP11!$K$9</definedName>
    <definedName name="NKIP11.2._F">NKIP11!$L$9</definedName>
    <definedName name="NKIP11.2._G">NKIP11!$M$9</definedName>
    <definedName name="NKIP11.2._H">NKIP11!$N$9</definedName>
    <definedName name="NKIP11.2._I">NKIP11!$O$9</definedName>
    <definedName name="NKIP11.2._J">NKIP11!$P$9</definedName>
    <definedName name="NKIP11.2._K">NKIP11!$Q$9</definedName>
    <definedName name="NKIP11.2._L">NKIP11!$R$9</definedName>
    <definedName name="NKIP11.2._M">NKIP11!$S$9</definedName>
    <definedName name="NKIP11.2._N">NKIP11!$T$9</definedName>
    <definedName name="NKIP11.2._O">NKIP11!$U$9</definedName>
    <definedName name="NKIP11.2._P">NKIP11!$V$9</definedName>
    <definedName name="NKIP11.2._Q">NKIP11!$W$9</definedName>
    <definedName name="NKIP11.2._R">NKIP11!$X$9</definedName>
    <definedName name="NKIP11.3._A">NKIP11!$D$10</definedName>
    <definedName name="NKIP11.3._AA">NKIP11!$E$10</definedName>
    <definedName name="NKIP11.3._B">NKIP11!$F$10</definedName>
    <definedName name="NKIP11.3._C">NKIP11!$G$10</definedName>
    <definedName name="NKIP11.3._CC">NKIP11!$H$10</definedName>
    <definedName name="NKIP11.3._D">NKIP11!$I$10</definedName>
    <definedName name="NKIP11.3._E">NKIP11!$J$10</definedName>
    <definedName name="NKIP11.3._EE">NKIP11!$K$10</definedName>
    <definedName name="NKIP11.3._F">NKIP11!$L$10</definedName>
    <definedName name="NKIP11.3._G">NKIP11!$M$10</definedName>
    <definedName name="NKIP11.3._H">NKIP11!$N$10</definedName>
    <definedName name="NKIP11.3._I">NKIP11!$O$10</definedName>
    <definedName name="NKIP11.3._J">NKIP11!$P$10</definedName>
    <definedName name="NKIP11.3._K">NKIP11!$Q$10</definedName>
    <definedName name="NKIP11.3._L">NKIP11!$R$10</definedName>
    <definedName name="NKIP11.3._M">NKIP11!$S$10</definedName>
    <definedName name="NKIP11.3._N">NKIP11!$T$10</definedName>
    <definedName name="NKIP11.3._O">NKIP11!$U$10</definedName>
    <definedName name="NKIP11.3._P">NKIP11!$V$10</definedName>
    <definedName name="NKIP11.3._Q">NKIP11!$W$10</definedName>
    <definedName name="NKIP11.3._R">NKIP11!$X$10</definedName>
    <definedName name="NKIP11.3.1._A">NKIP11!$D$11</definedName>
    <definedName name="NKIP11.3.1._AA">NKIP11!$E$11</definedName>
    <definedName name="NKIP11.3.1._B">NKIP11!$F$11</definedName>
    <definedName name="NKIP11.3.1._C">NKIP11!$G$11</definedName>
    <definedName name="NKIP11.3.1._CC">NKIP11!$H$11</definedName>
    <definedName name="NKIP11.3.1._D">NKIP11!$I$11</definedName>
    <definedName name="NKIP11.3.1._E">NKIP11!$J$11</definedName>
    <definedName name="NKIP11.3.1._EE">NKIP11!$K$11</definedName>
    <definedName name="NKIP11.3.1._F">NKIP11!$L$11</definedName>
    <definedName name="NKIP11.3.1._G">NKIP11!$M$11</definedName>
    <definedName name="NKIP11.3.1._H">NKIP11!$N$11</definedName>
    <definedName name="NKIP11.3.1._I">NKIP11!$O$11</definedName>
    <definedName name="NKIP11.3.1._J">NKIP11!$P$11</definedName>
    <definedName name="NKIP11.3.1._K">NKIP11!$Q$11</definedName>
    <definedName name="NKIP11.3.1._L">NKIP11!$R$11</definedName>
    <definedName name="NKIP11.3.1._M">NKIP11!$S$11</definedName>
    <definedName name="NKIP11.3.1._N">NKIP11!$T$11</definedName>
    <definedName name="NKIP11.3.1._O">NKIP11!$U$11</definedName>
    <definedName name="NKIP11.3.1._P">NKIP11!$V$11</definedName>
    <definedName name="NKIP11.3.1._Q">NKIP11!$W$11</definedName>
    <definedName name="NKIP11.3.1._R">NKIP11!$X$11</definedName>
    <definedName name="NKIP11.4._A">NKIP11!$D$12</definedName>
    <definedName name="NKIP11.4._AA">NKIP11!$E$12</definedName>
    <definedName name="NKIP11.4._B">NKIP11!$F$12</definedName>
    <definedName name="NKIP11.4._C">NKIP11!$G$12</definedName>
    <definedName name="NKIP11.4._CC">NKIP11!$H$12</definedName>
    <definedName name="NKIP11.4._D">NKIP11!$I$12</definedName>
    <definedName name="NKIP11.4._E">NKIP11!$J$12</definedName>
    <definedName name="NKIP11.4._EE">NKIP11!$K$12</definedName>
    <definedName name="NKIP11.4._F">NKIP11!$L$12</definedName>
    <definedName name="NKIP11.4._G">NKIP11!$M$12</definedName>
    <definedName name="NKIP11.4._H">NKIP11!$N$12</definedName>
    <definedName name="NKIP11.4._I">NKIP11!$O$12</definedName>
    <definedName name="NKIP11.4._J">NKIP11!$P$12</definedName>
    <definedName name="NKIP11.4._K">NKIP11!$Q$12</definedName>
    <definedName name="NKIP11.4._L">NKIP11!$R$12</definedName>
    <definedName name="NKIP11.4._M">NKIP11!$S$12</definedName>
    <definedName name="NKIP11.4._N">NKIP11!$T$12</definedName>
    <definedName name="NKIP11.4._O">NKIP11!$U$12</definedName>
    <definedName name="NKIP11.4._P">NKIP11!$V$12</definedName>
    <definedName name="NKIP11.4._Q">NKIP11!$W$12</definedName>
    <definedName name="NKIP11.4._R">NKIP11!$X$12</definedName>
    <definedName name="NKIP11.5._A">NKIP11!$D$13</definedName>
    <definedName name="NKIP11.5._AA">NKIP11!$E$13</definedName>
    <definedName name="NKIP11.5._B">NKIP11!$F$13</definedName>
    <definedName name="NKIP11.5._C">NKIP11!$G$13</definedName>
    <definedName name="NKIP11.5._CC">NKIP11!$H$13</definedName>
    <definedName name="NKIP11.5._D">NKIP11!$I$13</definedName>
    <definedName name="NKIP11.5._E">NKIP11!$J$13</definedName>
    <definedName name="NKIP11.5._EE">NKIP11!$K$13</definedName>
    <definedName name="NKIP11.5._F">NKIP11!$L$13</definedName>
    <definedName name="NKIP11.5._G">NKIP11!$M$13</definedName>
    <definedName name="NKIP11.5._H">NKIP11!$N$13</definedName>
    <definedName name="NKIP11.5._I">NKIP11!$O$13</definedName>
    <definedName name="NKIP11.5._J">NKIP11!$P$13</definedName>
    <definedName name="NKIP11.5._K">NKIP11!$Q$13</definedName>
    <definedName name="NKIP11.5._L">NKIP11!$R$13</definedName>
    <definedName name="NKIP11.5._M">NKIP11!$S$13</definedName>
    <definedName name="NKIP11.5._N">NKIP11!$T$13</definedName>
    <definedName name="NKIP11.5._O">NKIP11!$U$13</definedName>
    <definedName name="NKIP11.5._P">NKIP11!$V$13</definedName>
    <definedName name="NKIP11.5._Q">NKIP11!$W$13</definedName>
    <definedName name="NKIP11.5._R">NKIP11!$X$13</definedName>
    <definedName name="NKIP11.6._A">NKIP11!$D$14</definedName>
    <definedName name="NKIP11.6._AA">NKIP11!$E$14</definedName>
    <definedName name="NKIP11.6._B">NKIP11!$F$14</definedName>
    <definedName name="NKIP11.6._C">NKIP11!$G$14</definedName>
    <definedName name="NKIP11.6._CC">NKIP11!$H$14</definedName>
    <definedName name="NKIP11.6._D">NKIP11!$I$14</definedName>
    <definedName name="NKIP11.6._E">NKIP11!$J$14</definedName>
    <definedName name="NKIP11.6._EE">NKIP11!$K$14</definedName>
    <definedName name="NKIP11.6._F">NKIP11!$L$14</definedName>
    <definedName name="NKIP11.6._G">NKIP11!$M$14</definedName>
    <definedName name="NKIP11.6._H">NKIP11!$N$14</definedName>
    <definedName name="NKIP11.6._I">NKIP11!$O$14</definedName>
    <definedName name="NKIP11.6._J">NKIP11!$P$14</definedName>
    <definedName name="NKIP11.6._K">NKIP11!$Q$14</definedName>
    <definedName name="NKIP11.6._L">NKIP11!$R$14</definedName>
    <definedName name="NKIP11.6._M">NKIP11!$S$14</definedName>
    <definedName name="NKIP11.6._N">NKIP11!$T$14</definedName>
    <definedName name="NKIP11.6._O">NKIP11!$U$14</definedName>
    <definedName name="NKIP11.6._P">NKIP11!$V$14</definedName>
    <definedName name="NKIP11.6._Q">NKIP11!$W$14</definedName>
    <definedName name="NKIP11.6._R">NKIP11!$X$14</definedName>
    <definedName name="NKIP11.7._A">NKIP11!$D$15</definedName>
    <definedName name="NKIP11.7._AA">NKIP11!$E$15</definedName>
    <definedName name="NKIP11.7._B">NKIP11!$F$15</definedName>
    <definedName name="NKIP11.7._C">NKIP11!$G$15</definedName>
    <definedName name="NKIP11.7._CC">NKIP11!$H$15</definedName>
    <definedName name="NKIP11.7._D">NKIP11!$I$15</definedName>
    <definedName name="NKIP11.7._E">NKIP11!$J$15</definedName>
    <definedName name="NKIP11.7._EE">NKIP11!$K$15</definedName>
    <definedName name="NKIP11.7._F">NKIP11!$L$15</definedName>
    <definedName name="NKIP11.7._G">NKIP11!$M$15</definedName>
    <definedName name="NKIP11.7._H">NKIP11!$N$15</definedName>
    <definedName name="NKIP11.7._I">NKIP11!$O$15</definedName>
    <definedName name="NKIP11.7._J">NKIP11!$P$15</definedName>
    <definedName name="NKIP11.7._K">NKIP11!$Q$15</definedName>
    <definedName name="NKIP11.7._L">NKIP11!$R$15</definedName>
    <definedName name="NKIP11.7._M">NKIP11!$S$15</definedName>
    <definedName name="NKIP11.7._N">NKIP11!$T$15</definedName>
    <definedName name="NKIP11.7._O">NKIP11!$U$15</definedName>
    <definedName name="NKIP11.7._P">NKIP11!$V$15</definedName>
    <definedName name="NKIP11.7._Q">NKIP11!$W$15</definedName>
    <definedName name="NKIP11.7._R">NKIP11!$X$15</definedName>
    <definedName name="NLOK02.1._A">NLOK02!$D$7</definedName>
    <definedName name="NLOK02.1._AA">NLOK02!$AC$7</definedName>
    <definedName name="NLOK02.1._AB">NLOK02!$AD$7</definedName>
    <definedName name="NLOK02.1._AC">NLOK02!$AE$7</definedName>
    <definedName name="NLOK02.1._AD">NLOK02!$AF$7</definedName>
    <definedName name="NLOK02.1._AE">NLOK02!$AG$7</definedName>
    <definedName name="NLOK02.1._AF">NLOK02!$AH$7</definedName>
    <definedName name="NLOK02.1._AG">NLOK02!$AI$7</definedName>
    <definedName name="NLOK02.1._B">NLOK02!$E$7</definedName>
    <definedName name="NLOK02.1._C">NLOK02!$F$7</definedName>
    <definedName name="NLOK02.1._D">NLOK02!$G$7</definedName>
    <definedName name="NLOK02.1._E">NLOK02!$H$7</definedName>
    <definedName name="NLOK02.1._F">NLOK02!$I$7</definedName>
    <definedName name="NLOK02.1._G">NLOK02!$J$7</definedName>
    <definedName name="NLOK02.1._H">NLOK02!$K$7</definedName>
    <definedName name="NLOK02.1._I">NLOK02!$L$7</definedName>
    <definedName name="NLOK02.1._J">NLOK02!$M$7</definedName>
    <definedName name="NLOK02.1._K">NLOK02!$N$7</definedName>
    <definedName name="NLOK02.1._L">NLOK02!$O$7</definedName>
    <definedName name="NLOK02.1._M">NLOK02!$P$7</definedName>
    <definedName name="NLOK02.1._N">NLOK02!$Q$7</definedName>
    <definedName name="NLOK02.1._O">NLOK02!$R$7</definedName>
    <definedName name="NLOK02.1._P">NLOK02!$S$7</definedName>
    <definedName name="NLOK02.1._R">NLOK02!$T$7</definedName>
    <definedName name="NLOK02.1._S">NLOK02!$U$7</definedName>
    <definedName name="NLOK02.1._T">NLOK02!$V$7</definedName>
    <definedName name="NLOK02.1._U">NLOK02!$W$7</definedName>
    <definedName name="NLOK02.1._V">NLOK02!$X$7</definedName>
    <definedName name="NLOK02.1._W">NLOK02!$Y$7</definedName>
    <definedName name="NLOK02.1._X">NLOK02!$Z$7</definedName>
    <definedName name="NLOK02.1._Y">NLOK02!$AA$7</definedName>
    <definedName name="NLOK02.1._Z">NLOK02!$AB$7</definedName>
    <definedName name="NLOK02.2._A">NLOK02!$D$8</definedName>
    <definedName name="NLOK02.2._AA">NLOK02!$AC$8</definedName>
    <definedName name="NLOK02.2._AB">NLOK02!$AD$8</definedName>
    <definedName name="NLOK02.2._AC">NLOK02!$AE$8</definedName>
    <definedName name="NLOK02.2._AD">NLOK02!$AF$8</definedName>
    <definedName name="NLOK02.2._AE">NLOK02!$AG$8</definedName>
    <definedName name="NLOK02.2._AF">NLOK02!$AH$8</definedName>
    <definedName name="NLOK02.2._AG">NLOK02!$AI$8</definedName>
    <definedName name="NLOK02.2._B">NLOK02!$E$8</definedName>
    <definedName name="NLOK02.2._C">NLOK02!$F$8</definedName>
    <definedName name="NLOK02.2._D">NLOK02!$G$8</definedName>
    <definedName name="NLOK02.2._E">NLOK02!$H$8</definedName>
    <definedName name="NLOK02.2._F">NLOK02!$I$8</definedName>
    <definedName name="NLOK02.2._G">NLOK02!$J$8</definedName>
    <definedName name="NLOK02.2._H">NLOK02!$K$8</definedName>
    <definedName name="NLOK02.2._I">NLOK02!$L$8</definedName>
    <definedName name="NLOK02.2._J">NLOK02!$M$8</definedName>
    <definedName name="NLOK02.2._K">NLOK02!$N$8</definedName>
    <definedName name="NLOK02.2._L">NLOK02!$O$8</definedName>
    <definedName name="NLOK02.2._M">NLOK02!$P$8</definedName>
    <definedName name="NLOK02.2._N">NLOK02!$Q$8</definedName>
    <definedName name="NLOK02.2._O">NLOK02!$R$8</definedName>
    <definedName name="NLOK02.2._P">NLOK02!$S$8</definedName>
    <definedName name="NLOK02.2._R">NLOK02!$T$8</definedName>
    <definedName name="NLOK02.2._S">NLOK02!$U$8</definedName>
    <definedName name="NLOK02.2._T">NLOK02!$V$8</definedName>
    <definedName name="NLOK02.2._U">NLOK02!$W$8</definedName>
    <definedName name="NLOK02.2._V">NLOK02!$X$8</definedName>
    <definedName name="NLOK02.2._W">NLOK02!$Y$8</definedName>
    <definedName name="NLOK02.2._X">NLOK02!$Z$8</definedName>
    <definedName name="NLOK02.2._Y">NLOK02!$AA$8</definedName>
    <definedName name="NLOK02.2._Z">NLOK02!$AB$8</definedName>
    <definedName name="NLOK02.3._A">NLOK02!$D$9</definedName>
    <definedName name="NLOK02.3._AA">NLOK02!$AC$9</definedName>
    <definedName name="NLOK02.3._AB">NLOK02!$AD$9</definedName>
    <definedName name="NLOK02.3._AC">NLOK02!$AE$9</definedName>
    <definedName name="NLOK02.3._AD">NLOK02!$AF$9</definedName>
    <definedName name="NLOK02.3._AE">NLOK02!$AG$9</definedName>
    <definedName name="NLOK02.3._AF">NLOK02!$AH$9</definedName>
    <definedName name="NLOK02.3._AG">NLOK02!$AI$9</definedName>
    <definedName name="NLOK02.3._B">NLOK02!$E$9</definedName>
    <definedName name="NLOK02.3._C">NLOK02!$F$9</definedName>
    <definedName name="NLOK02.3._D">NLOK02!$G$9</definedName>
    <definedName name="NLOK02.3._E">NLOK02!$H$9</definedName>
    <definedName name="NLOK02.3._F">NLOK02!$I$9</definedName>
    <definedName name="NLOK02.3._G">NLOK02!$J$9</definedName>
    <definedName name="NLOK02.3._H">NLOK02!$K$9</definedName>
    <definedName name="NLOK02.3._I">NLOK02!$L$9</definedName>
    <definedName name="NLOK02.3._J">NLOK02!$M$9</definedName>
    <definedName name="NLOK02.3._K">NLOK02!$N$9</definedName>
    <definedName name="NLOK02.3._L">NLOK02!$O$9</definedName>
    <definedName name="NLOK02.3._M">NLOK02!$P$9</definedName>
    <definedName name="NLOK02.3._N">NLOK02!$Q$9</definedName>
    <definedName name="NLOK02.3._O">NLOK02!$R$9</definedName>
    <definedName name="NLOK02.3._P">NLOK02!$S$9</definedName>
    <definedName name="NLOK02.3._R">NLOK02!$T$9</definedName>
    <definedName name="NLOK02.3._S">NLOK02!$U$9</definedName>
    <definedName name="NLOK02.3._T">NLOK02!$V$9</definedName>
    <definedName name="NLOK02.3._U">NLOK02!$W$9</definedName>
    <definedName name="NLOK02.3._V">NLOK02!$X$9</definedName>
    <definedName name="NLOK02.3._W">NLOK02!$Y$9</definedName>
    <definedName name="NLOK02.3._X">NLOK02!$Z$9</definedName>
    <definedName name="NLOK02.3._Y">NLOK02!$AA$9</definedName>
    <definedName name="NLOK02.3._Z">NLOK02!$AB$9</definedName>
    <definedName name="NLOK02.4._A">NLOK02!$D$10</definedName>
    <definedName name="NLOK02.4._AA">NLOK02!$AC$10</definedName>
    <definedName name="NLOK02.4._AB">NLOK02!$AD$10</definedName>
    <definedName name="NLOK02.4._AC">NLOK02!$AE$10</definedName>
    <definedName name="NLOK02.4._AD">NLOK02!$AF$10</definedName>
    <definedName name="NLOK02.4._AE">NLOK02!$AG$10</definedName>
    <definedName name="NLOK02.4._AF">NLOK02!$AH$10</definedName>
    <definedName name="NLOK02.4._AG">NLOK02!$AI$10</definedName>
    <definedName name="NLOK02.4._B">NLOK02!$E$10</definedName>
    <definedName name="NLOK02.4._C">NLOK02!$F$10</definedName>
    <definedName name="NLOK02.4._D">NLOK02!$G$10</definedName>
    <definedName name="NLOK02.4._E">NLOK02!$H$10</definedName>
    <definedName name="NLOK02.4._F">NLOK02!$I$10</definedName>
    <definedName name="NLOK02.4._G">NLOK02!$J$10</definedName>
    <definedName name="NLOK02.4._H">NLOK02!$K$10</definedName>
    <definedName name="NLOK02.4._I">NLOK02!$L$10</definedName>
    <definedName name="NLOK02.4._J">NLOK02!$M$10</definedName>
    <definedName name="NLOK02.4._K">NLOK02!$N$10</definedName>
    <definedName name="NLOK02.4._L">NLOK02!$O$10</definedName>
    <definedName name="NLOK02.4._M">NLOK02!$P$10</definedName>
    <definedName name="NLOK02.4._N">NLOK02!$Q$10</definedName>
    <definedName name="NLOK02.4._O">NLOK02!$R$10</definedName>
    <definedName name="NLOK02.4._P">NLOK02!$S$10</definedName>
    <definedName name="NLOK02.4._R">NLOK02!$T$10</definedName>
    <definedName name="NLOK02.4._S">NLOK02!$U$10</definedName>
    <definedName name="NLOK02.4._T">NLOK02!$V$10</definedName>
    <definedName name="NLOK02.4._U">NLOK02!$W$10</definedName>
    <definedName name="NLOK02.4._V">NLOK02!$X$10</definedName>
    <definedName name="NLOK02.4._W">NLOK02!$Y$10</definedName>
    <definedName name="NLOK02.4._X">NLOK02!$Z$10</definedName>
    <definedName name="NLOK02.4._Y">NLOK02!$AA$10</definedName>
    <definedName name="NLOK02.4._Z">NLOK02!$AB$10</definedName>
    <definedName name="NO01.1._A">'NO01'!$D$7</definedName>
    <definedName name="NO01.1._AA">'NO01'!$AC$7</definedName>
    <definedName name="NO01.1._AB">'NO01'!$AD$7</definedName>
    <definedName name="NO01.1._AC">'NO01'!$AE$7</definedName>
    <definedName name="NO01.1._AD">'NO01'!$AF$7</definedName>
    <definedName name="NO01.1._AE">'NO01'!$AG$7</definedName>
    <definedName name="NO01.1._AF">'NO01'!$AH$7</definedName>
    <definedName name="NO01.1._AG">'NO01'!$AI$7</definedName>
    <definedName name="NO01.1._AH">'NO01'!$AJ$7</definedName>
    <definedName name="NO01.1._AI">'NO01'!$AK$7</definedName>
    <definedName name="NO01.1._AJ">'NO01'!$AL$7</definedName>
    <definedName name="NO01.1._B">'NO01'!$E$7</definedName>
    <definedName name="NO01.1._C">'NO01'!$F$7</definedName>
    <definedName name="NO01.1._D">'NO01'!$G$7</definedName>
    <definedName name="NO01.1._E">'NO01'!$H$7</definedName>
    <definedName name="NO01.1._F">'NO01'!$I$7</definedName>
    <definedName name="NO01.1._G">'NO01'!$J$7</definedName>
    <definedName name="NO01.1._H">'NO01'!$K$7</definedName>
    <definedName name="NO01.1._I">'NO01'!$L$7</definedName>
    <definedName name="NO01.1._J">'NO01'!$M$7</definedName>
    <definedName name="NO01.1._K">'NO01'!$N$7</definedName>
    <definedName name="NO01.1._L">'NO01'!$O$7</definedName>
    <definedName name="NO01.1._M">'NO01'!$P$7</definedName>
    <definedName name="NO01.1._N">'NO01'!$Q$7</definedName>
    <definedName name="NO01.1._O">'NO01'!$R$7</definedName>
    <definedName name="NO01.1._P">'NO01'!$S$7</definedName>
    <definedName name="NO01.1._R">'NO01'!$T$7</definedName>
    <definedName name="NO01.1._S">'NO01'!$U$7</definedName>
    <definedName name="NO01.1._T">'NO01'!$V$7</definedName>
    <definedName name="NO01.1._U">'NO01'!$W$7</definedName>
    <definedName name="NO01.1._V">'NO01'!$X$7</definedName>
    <definedName name="NO01.1._W">'NO01'!$Y$7</definedName>
    <definedName name="NO01.1._X">'NO01'!$Z$7</definedName>
    <definedName name="NO01.1._Y">'NO01'!$AA$7</definedName>
    <definedName name="NO01.1._Z">'NO01'!$AB$7</definedName>
    <definedName name="NO01.2._A">'NO01'!$D$8</definedName>
    <definedName name="NO01.2._AA">'NO01'!$AC$8</definedName>
    <definedName name="NO01.2._AB">'NO01'!$AD$8</definedName>
    <definedName name="NO01.2._AC">'NO01'!$AE$8</definedName>
    <definedName name="NO01.2._AD">'NO01'!$AF$8</definedName>
    <definedName name="NO01.2._AE">'NO01'!$AG$8</definedName>
    <definedName name="NO01.2._AF">'NO01'!$AH$8</definedName>
    <definedName name="NO01.2._AG">'NO01'!$AI$8</definedName>
    <definedName name="NO01.2._AH">'NO01'!$AJ$8</definedName>
    <definedName name="NO01.2._AI">'NO01'!$AK$8</definedName>
    <definedName name="NO01.2._AJ">'NO01'!$AL$8</definedName>
    <definedName name="NO01.2._B">'NO01'!$E$8</definedName>
    <definedName name="NO01.2._C">'NO01'!$F$8</definedName>
    <definedName name="NO01.2._D">'NO01'!$G$8</definedName>
    <definedName name="NO01.2._E">'NO01'!$H$8</definedName>
    <definedName name="NO01.2._F">'NO01'!$I$8</definedName>
    <definedName name="NO01.2._G">'NO01'!$J$8</definedName>
    <definedName name="NO01.2._H">'NO01'!$K$8</definedName>
    <definedName name="NO01.2._I">'NO01'!$L$8</definedName>
    <definedName name="NO01.2._J">'NO01'!$M$8</definedName>
    <definedName name="NO01.2._K">'NO01'!$N$8</definedName>
    <definedName name="NO01.2._L">'NO01'!$O$8</definedName>
    <definedName name="NO01.2._M">'NO01'!$P$8</definedName>
    <definedName name="NO01.2._N">'NO01'!$Q$8</definedName>
    <definedName name="NO01.2._O">'NO01'!$R$8</definedName>
    <definedName name="NO01.2._P">'NO01'!$S$8</definedName>
    <definedName name="NO01.2._R">'NO01'!$T$8</definedName>
    <definedName name="NO01.2._S">'NO01'!$U$8</definedName>
    <definedName name="NO01.2._T">'NO01'!$V$8</definedName>
    <definedName name="NO01.2._U">'NO01'!$W$8</definedName>
    <definedName name="NO01.2._V">'NO01'!$X$8</definedName>
    <definedName name="NO01.2._W">'NO01'!$Y$8</definedName>
    <definedName name="NO01.2._X">'NO01'!$Z$8</definedName>
    <definedName name="NO01.2._Y">'NO01'!$AA$8</definedName>
    <definedName name="NO01.2._Z">'NO01'!$AB$8</definedName>
    <definedName name="NO01.3._A">'NO01'!$D$9</definedName>
    <definedName name="NO01.3._AA">'NO01'!$AC$9</definedName>
    <definedName name="NO01.3._AB">'NO01'!$AD$9</definedName>
    <definedName name="NO01.3._AC">'NO01'!$AE$9</definedName>
    <definedName name="NO01.3._AD">'NO01'!$AF$9</definedName>
    <definedName name="NO01.3._AE">'NO01'!$AG$9</definedName>
    <definedName name="NO01.3._AF">'NO01'!$AH$9</definedName>
    <definedName name="NO01.3._AG">'NO01'!$AI$9</definedName>
    <definedName name="NO01.3._AH">'NO01'!$AJ$9</definedName>
    <definedName name="NO01.3._AI">'NO01'!$AK$9</definedName>
    <definedName name="NO01.3._AJ">'NO01'!$AL$9</definedName>
    <definedName name="NO01.3._B">'NO01'!$E$9</definedName>
    <definedName name="NO01.3._C">'NO01'!$F$9</definedName>
    <definedName name="NO01.3._D">'NO01'!$G$9</definedName>
    <definedName name="NO01.3._E">'NO01'!$H$9</definedName>
    <definedName name="NO01.3._F">'NO01'!$I$9</definedName>
    <definedName name="NO01.3._G">'NO01'!$J$9</definedName>
    <definedName name="NO01.3._H">'NO01'!$K$9</definedName>
    <definedName name="NO01.3._I">'NO01'!$L$9</definedName>
    <definedName name="NO01.3._J">'NO01'!$M$9</definedName>
    <definedName name="NO01.3._K">'NO01'!$N$9</definedName>
    <definedName name="NO01.3._L">'NO01'!$O$9</definedName>
    <definedName name="NO01.3._M">'NO01'!$P$9</definedName>
    <definedName name="NO01.3._N">'NO01'!$Q$9</definedName>
    <definedName name="NO01.3._O">'NO01'!$R$9</definedName>
    <definedName name="NO01.3._P">'NO01'!$S$9</definedName>
    <definedName name="NO01.3._R">'NO01'!$T$9</definedName>
    <definedName name="NO01.3._S">'NO01'!$U$9</definedName>
    <definedName name="NO01.3._T">'NO01'!$V$9</definedName>
    <definedName name="NO01.3._U">'NO01'!$W$9</definedName>
    <definedName name="NO01.3._V">'NO01'!$X$9</definedName>
    <definedName name="NO01.3._W">'NO01'!$Y$9</definedName>
    <definedName name="NO01.3._X">'NO01'!$Z$9</definedName>
    <definedName name="NO01.3._Y">'NO01'!$AA$9</definedName>
    <definedName name="NO01.3._Z">'NO01'!$AB$9</definedName>
    <definedName name="NO01.4._A">'NO01'!$D$10</definedName>
    <definedName name="NO01.4._AA">'NO01'!$AC$10</definedName>
    <definedName name="NO01.4._AB">'NO01'!$AD$10</definedName>
    <definedName name="NO01.4._AC">'NO01'!$AE$10</definedName>
    <definedName name="NO01.4._AD">'NO01'!$AF$10</definedName>
    <definedName name="NO01.4._AE">'NO01'!$AG$10</definedName>
    <definedName name="NO01.4._AF">'NO01'!$AH$10</definedName>
    <definedName name="NO01.4._AG">'NO01'!$AI$10</definedName>
    <definedName name="NO01.4._AH">'NO01'!$AJ$10</definedName>
    <definedName name="NO01.4._AI">'NO01'!$AK$10</definedName>
    <definedName name="NO01.4._AJ">'NO01'!$AL$10</definedName>
    <definedName name="NO01.4._B">'NO01'!$E$10</definedName>
    <definedName name="NO01.4._C">'NO01'!$F$10</definedName>
    <definedName name="NO01.4._D">'NO01'!$G$10</definedName>
    <definedName name="NO01.4._E">'NO01'!$H$10</definedName>
    <definedName name="NO01.4._F">'NO01'!$I$10</definedName>
    <definedName name="NO01.4._G">'NO01'!$J$10</definedName>
    <definedName name="NO01.4._H">'NO01'!$K$10</definedName>
    <definedName name="NO01.4._I">'NO01'!$L$10</definedName>
    <definedName name="NO01.4._J">'NO01'!$M$10</definedName>
    <definedName name="NO01.4._K">'NO01'!$N$10</definedName>
    <definedName name="NO01.4._L">'NO01'!$O$10</definedName>
    <definedName name="NO01.4._M">'NO01'!$P$10</definedName>
    <definedName name="NO01.4._N">'NO01'!$Q$10</definedName>
    <definedName name="NO01.4._O">'NO01'!$R$10</definedName>
    <definedName name="NO01.4._P">'NO01'!$S$10</definedName>
    <definedName name="NO01.4._R">'NO01'!$T$10</definedName>
    <definedName name="NO01.4._S">'NO01'!$U$10</definedName>
    <definedName name="NO01.4._T">'NO01'!$V$10</definedName>
    <definedName name="NO01.4._U">'NO01'!$W$10</definedName>
    <definedName name="NO01.4._V">'NO01'!$X$10</definedName>
    <definedName name="NO01.4._W">'NO01'!$Y$10</definedName>
    <definedName name="NO01.4._X">'NO01'!$Z$10</definedName>
    <definedName name="NO01.4._Y">'NO01'!$AA$10</definedName>
    <definedName name="NO01.4._Z">'NO01'!$AB$10</definedName>
    <definedName name="NO01.5._A">'NO01'!$D$11</definedName>
    <definedName name="NO01.5._AA">'NO01'!$AC$11</definedName>
    <definedName name="NO01.5._AB">'NO01'!$AD$11</definedName>
    <definedName name="NO01.5._AC">'NO01'!$AE$11</definedName>
    <definedName name="NO01.5._AD">'NO01'!$AF$11</definedName>
    <definedName name="NO01.5._AE">'NO01'!$AG$11</definedName>
    <definedName name="NO01.5._AF">'NO01'!$AH$11</definedName>
    <definedName name="NO01.5._AG">'NO01'!$AI$11</definedName>
    <definedName name="NO01.5._AH">'NO01'!$AJ$11</definedName>
    <definedName name="NO01.5._AI">'NO01'!$AK$11</definedName>
    <definedName name="NO01.5._AJ">'NO01'!$AL$11</definedName>
    <definedName name="NO01.5._B">'NO01'!$E$11</definedName>
    <definedName name="NO01.5._C">'NO01'!$F$11</definedName>
    <definedName name="NO01.5._D">'NO01'!$G$11</definedName>
    <definedName name="NO01.5._E">'NO01'!$H$11</definedName>
    <definedName name="NO01.5._F">'NO01'!$I$11</definedName>
    <definedName name="NO01.5._G">'NO01'!$J$11</definedName>
    <definedName name="NO01.5._H">'NO01'!$K$11</definedName>
    <definedName name="NO01.5._I">'NO01'!$L$11</definedName>
    <definedName name="NO01.5._J">'NO01'!$M$11</definedName>
    <definedName name="NO01.5._K">'NO01'!$N$11</definedName>
    <definedName name="NO01.5._L">'NO01'!$O$11</definedName>
    <definedName name="NO01.5._M">'NO01'!$P$11</definedName>
    <definedName name="NO01.5._N">'NO01'!$Q$11</definedName>
    <definedName name="NO01.5._O">'NO01'!$R$11</definedName>
    <definedName name="NO01.5._P">'NO01'!$S$11</definedName>
    <definedName name="NO01.5._R">'NO01'!$T$11</definedName>
    <definedName name="NO01.5._S">'NO01'!$U$11</definedName>
    <definedName name="NO01.5._T">'NO01'!$V$11</definedName>
    <definedName name="NO01.5._U">'NO01'!$W$11</definedName>
    <definedName name="NO01.5._V">'NO01'!$X$11</definedName>
    <definedName name="NO01.5._W">'NO01'!$Y$11</definedName>
    <definedName name="NO01.5._X">'NO01'!$Z$11</definedName>
    <definedName name="NO01.5._Y">'NO01'!$AA$11</definedName>
    <definedName name="NO01.5._Z">'NO01'!$AB$11</definedName>
    <definedName name="NO01.6._A">'NO01'!$D$12</definedName>
    <definedName name="NO01.6._AA">'NO01'!$AC$12</definedName>
    <definedName name="NO01.6._AB">'NO01'!$AD$12</definedName>
    <definedName name="NO01.6._AC">'NO01'!$AE$12</definedName>
    <definedName name="NO01.6._AD">'NO01'!$AF$12</definedName>
    <definedName name="NO01.6._AE">'NO01'!$AG$12</definedName>
    <definedName name="NO01.6._AF">'NO01'!$AH$12</definedName>
    <definedName name="NO01.6._AG">'NO01'!$AI$12</definedName>
    <definedName name="NO01.6._AH">'NO01'!$AJ$12</definedName>
    <definedName name="NO01.6._AI">'NO01'!$AK$12</definedName>
    <definedName name="NO01.6._AJ">'NO01'!$AL$12</definedName>
    <definedName name="NO01.6._B">'NO01'!$E$12</definedName>
    <definedName name="NO01.6._C">'NO01'!$F$12</definedName>
    <definedName name="NO01.6._D">'NO01'!$G$12</definedName>
    <definedName name="NO01.6._E">'NO01'!$H$12</definedName>
    <definedName name="NO01.6._F">'NO01'!$I$12</definedName>
    <definedName name="NO01.6._G">'NO01'!$J$12</definedName>
    <definedName name="NO01.6._H">'NO01'!$K$12</definedName>
    <definedName name="NO01.6._I">'NO01'!$L$12</definedName>
    <definedName name="NO01.6._J">'NO01'!$M$12</definedName>
    <definedName name="NO01.6._K">'NO01'!$N$12</definedName>
    <definedName name="NO01.6._L">'NO01'!$O$12</definedName>
    <definedName name="NO01.6._M">'NO01'!$P$12</definedName>
    <definedName name="NO01.6._N">'NO01'!$Q$12</definedName>
    <definedName name="NO01.6._O">'NO01'!$R$12</definedName>
    <definedName name="NO01.6._P">'NO01'!$S$12</definedName>
    <definedName name="NO01.6._R">'NO01'!$T$12</definedName>
    <definedName name="NO01.6._S">'NO01'!$U$12</definedName>
    <definedName name="NO01.6._T">'NO01'!$V$12</definedName>
    <definedName name="NO01.6._U">'NO01'!$W$12</definedName>
    <definedName name="NO01.6._V">'NO01'!$X$12</definedName>
    <definedName name="NO01.6._W">'NO01'!$Y$12</definedName>
    <definedName name="NO01.6._X">'NO01'!$Z$12</definedName>
    <definedName name="NO01.6._Y">'NO01'!$AA$12</definedName>
    <definedName name="NO01.6._Z">'NO01'!$AB$12</definedName>
    <definedName name="NO01.7._A">'NO01'!$D$13</definedName>
    <definedName name="NO01.7._AA">'NO01'!$AC$13</definedName>
    <definedName name="NO01.7._AB">'NO01'!$AD$13</definedName>
    <definedName name="NO01.7._AC">'NO01'!$AE$13</definedName>
    <definedName name="NO01.7._AD">'NO01'!$AF$13</definedName>
    <definedName name="NO01.7._AE">'NO01'!$AG$13</definedName>
    <definedName name="NO01.7._AF">'NO01'!$AH$13</definedName>
    <definedName name="NO01.7._AG">'NO01'!$AI$13</definedName>
    <definedName name="NO01.7._AH">'NO01'!$AJ$13</definedName>
    <definedName name="NO01.7._AI">'NO01'!$AK$13</definedName>
    <definedName name="NO01.7._AJ">'NO01'!$AL$13</definedName>
    <definedName name="NO01.7._B">'NO01'!$E$13</definedName>
    <definedName name="NO01.7._C">'NO01'!$F$13</definedName>
    <definedName name="NO01.7._D">'NO01'!$G$13</definedName>
    <definedName name="NO01.7._E">'NO01'!$H$13</definedName>
    <definedName name="NO01.7._F">'NO01'!$I$13</definedName>
    <definedName name="NO01.7._G">'NO01'!$J$13</definedName>
    <definedName name="NO01.7._H">'NO01'!$K$13</definedName>
    <definedName name="NO01.7._I">'NO01'!$L$13</definedName>
    <definedName name="NO01.7._J">'NO01'!$M$13</definedName>
    <definedName name="NO01.7._K">'NO01'!$N$13</definedName>
    <definedName name="NO01.7._L">'NO01'!$O$13</definedName>
    <definedName name="NO01.7._M">'NO01'!$P$13</definedName>
    <definedName name="NO01.7._N">'NO01'!$Q$13</definedName>
    <definedName name="NO01.7._O">'NO01'!$R$13</definedName>
    <definedName name="NO01.7._P">'NO01'!$S$13</definedName>
    <definedName name="NO01.7._R">'NO01'!$T$13</definedName>
    <definedName name="NO01.7._S">'NO01'!$U$13</definedName>
    <definedName name="NO01.7._T">'NO01'!$V$13</definedName>
    <definedName name="NO01.7._U">'NO01'!$W$13</definedName>
    <definedName name="NO01.7._V">'NO01'!$X$13</definedName>
    <definedName name="NO01.7._W">'NO01'!$Y$13</definedName>
    <definedName name="NO01.7._X">'NO01'!$Z$13</definedName>
    <definedName name="NO01.7._Y">'NO01'!$AA$13</definedName>
    <definedName name="NO01.7._Z">'NO01'!$AB$13</definedName>
    <definedName name="NO01.8._A">'NO01'!$D$14</definedName>
    <definedName name="NO01.8._AA">'NO01'!$AC$14</definedName>
    <definedName name="NO01.8._AB">'NO01'!$AD$14</definedName>
    <definedName name="NO01.8._AC">'NO01'!$AE$14</definedName>
    <definedName name="NO01.8._AD">'NO01'!$AF$14</definedName>
    <definedName name="NO01.8._AE">'NO01'!$AG$14</definedName>
    <definedName name="NO01.8._AF">'NO01'!$AH$14</definedName>
    <definedName name="NO01.8._AG">'NO01'!$AI$14</definedName>
    <definedName name="NO01.8._AH">'NO01'!$AJ$14</definedName>
    <definedName name="NO01.8._AI">'NO01'!$AK$14</definedName>
    <definedName name="NO01.8._AJ">'NO01'!$AL$14</definedName>
    <definedName name="NO01.8._B">'NO01'!$E$14</definedName>
    <definedName name="NO01.8._C">'NO01'!$F$14</definedName>
    <definedName name="NO01.8._D">'NO01'!$G$14</definedName>
    <definedName name="NO01.8._E">'NO01'!$H$14</definedName>
    <definedName name="NO01.8._F">'NO01'!$I$14</definedName>
    <definedName name="NO01.8._G">'NO01'!$J$14</definedName>
    <definedName name="NO01.8._H">'NO01'!$K$14</definedName>
    <definedName name="NO01.8._I">'NO01'!$L$14</definedName>
    <definedName name="NO01.8._J">'NO01'!$M$14</definedName>
    <definedName name="NO01.8._K">'NO01'!$N$14</definedName>
    <definedName name="NO01.8._L">'NO01'!$O$14</definedName>
    <definedName name="NO01.8._M">'NO01'!$P$14</definedName>
    <definedName name="NO01.8._N">'NO01'!$Q$14</definedName>
    <definedName name="NO01.8._O">'NO01'!$R$14</definedName>
    <definedName name="NO01.8._P">'NO01'!$S$14</definedName>
    <definedName name="NO01.8._R">'NO01'!$T$14</definedName>
    <definedName name="NO01.8._S">'NO01'!$U$14</definedName>
    <definedName name="NO01.8._T">'NO01'!$V$14</definedName>
    <definedName name="NO01.8._U">'NO01'!$W$14</definedName>
    <definedName name="NO01.8._V">'NO01'!$X$14</definedName>
    <definedName name="NO01.8._W">'NO01'!$Y$14</definedName>
    <definedName name="NO01.8._X">'NO01'!$Z$14</definedName>
    <definedName name="NO01.8._Y">'NO01'!$AA$14</definedName>
    <definedName name="NO01.8._Z">'NO01'!$AB$14</definedName>
    <definedName name="NWTZ01.1._A">NWTZ01!$D$7</definedName>
    <definedName name="NWTZ01.1._B">NWTZ01!$E$7</definedName>
    <definedName name="NWTZ01.1._C">NWTZ01!$F$7</definedName>
    <definedName name="NWTZ01.1._D">NWTZ01!$G$7</definedName>
    <definedName name="NWTZ01.1._E">NWTZ01!$H$7</definedName>
    <definedName name="NWTZ01.1._F">NWTZ01!$I$7</definedName>
    <definedName name="NWTZ01.1._G">NWTZ01!$J$7</definedName>
    <definedName name="NWTZ01.1._H">NWTZ01!$K$7</definedName>
    <definedName name="NWTZ01.1._I">NWTZ01!$L$7</definedName>
    <definedName name="NWTZ01.2._A">NWTZ01!$D$8</definedName>
    <definedName name="NWTZ01.2._B">NWTZ01!$E$8</definedName>
    <definedName name="NWTZ01.2._C">NWTZ01!$F$8</definedName>
    <definedName name="NWTZ01.2._D">NWTZ01!$G$8</definedName>
    <definedName name="NWTZ01.2._E">NWTZ01!$H$8</definedName>
    <definedName name="NWTZ01.2._F">NWTZ01!$I$8</definedName>
    <definedName name="NWTZ01.2._G">NWTZ01!$J$8</definedName>
    <definedName name="NWTZ01.2._H">NWTZ01!$K$8</definedName>
    <definedName name="NWTZ01.2._I">NWTZ01!$L$8</definedName>
    <definedName name="NWTZ01.3._A">NWTZ01!$D$9</definedName>
    <definedName name="NWTZ01.3._B">NWTZ01!$E$9</definedName>
    <definedName name="NWTZ01.3._C">NWTZ01!$F$9</definedName>
    <definedName name="NWTZ01.3._D">NWTZ01!$G$9</definedName>
    <definedName name="NWTZ01.3._E">NWTZ01!$H$9</definedName>
    <definedName name="NWTZ01.3._F">NWTZ01!$I$9</definedName>
    <definedName name="NWTZ01.3._G">NWTZ01!$J$9</definedName>
    <definedName name="NWTZ01.3._H">NWTZ01!$K$9</definedName>
    <definedName name="NWTZ01.3._I">NWTZ01!$L$9</definedName>
    <definedName name="NWTZ01.4._A">NWTZ01!$D$10</definedName>
    <definedName name="NWTZ01.4._B">NWTZ01!$E$10</definedName>
    <definedName name="NWTZ01.4._C">NWTZ01!$F$10</definedName>
    <definedName name="NWTZ01.4._D">NWTZ01!$G$10</definedName>
    <definedName name="NWTZ01.4._E">NWTZ01!$H$10</definedName>
    <definedName name="NWTZ01.4._F">NWTZ01!$I$10</definedName>
    <definedName name="NWTZ01.4._G">NWTZ01!$J$10</definedName>
    <definedName name="NWTZ01.4._H">NWTZ01!$K$10</definedName>
    <definedName name="NWTZ01.4._I">NWTZ01!$L$10</definedName>
    <definedName name="NWTZ01.5._A">NWTZ01!$D$11</definedName>
    <definedName name="NWTZ01.5._B">NWTZ01!$E$11</definedName>
    <definedName name="NWTZ01.5._C">NWTZ01!$F$11</definedName>
    <definedName name="NWTZ01.5._D">NWTZ01!$G$11</definedName>
    <definedName name="NWTZ01.5._E">NWTZ01!$H$11</definedName>
    <definedName name="NWTZ01.5._F">NWTZ01!$I$11</definedName>
    <definedName name="NWTZ01.5._G">NWTZ01!$J$11</definedName>
    <definedName name="NWTZ01.5._H">NWTZ01!$K$11</definedName>
    <definedName name="NWTZ01.5._I">NWTZ01!$L$11</definedName>
    <definedName name="NWTZ01.6._A">NWTZ01!$D$12</definedName>
    <definedName name="NWTZ01.6._B">NWTZ01!$E$12</definedName>
    <definedName name="NWTZ01.6._C">NWTZ01!$F$12</definedName>
    <definedName name="NWTZ01.6._D">NWTZ01!$G$12</definedName>
    <definedName name="NWTZ01.6._E">NWTZ01!$H$12</definedName>
    <definedName name="NWTZ01.6._F">NWTZ01!$I$12</definedName>
    <definedName name="NWTZ01.6._G">NWTZ01!$J$12</definedName>
    <definedName name="NWTZ01.6._H">NWTZ01!$K$12</definedName>
    <definedName name="NWTZ01.6._I">NWTZ01!$L$12</definedName>
    <definedName name="NWTZ01.7._A">NWTZ01!$D$13</definedName>
    <definedName name="NWTZ01.7._B">NWTZ01!$E$13</definedName>
    <definedName name="NWTZ01.7._C">NWTZ01!$F$13</definedName>
    <definedName name="NWTZ01.7._D">NWTZ01!$G$13</definedName>
    <definedName name="NWTZ01.7._E">NWTZ01!$H$13</definedName>
    <definedName name="NWTZ01.7._F">NWTZ01!$I$13</definedName>
    <definedName name="NWTZ01.7._G">NWTZ01!$J$13</definedName>
    <definedName name="NWTZ01.7._H">NWTZ01!$K$13</definedName>
    <definedName name="NWTZ01.7._I">NWTZ01!$L$13</definedName>
    <definedName name="NWTZ01.8._A">NWTZ01!$D$14</definedName>
    <definedName name="NWTZ01.8._B">NWTZ01!$E$14</definedName>
    <definedName name="NWTZ01.8._C">NWTZ01!$F$14</definedName>
    <definedName name="NWTZ01.8._D">NWTZ01!$G$14</definedName>
    <definedName name="NWTZ01.8._E">NWTZ01!$H$14</definedName>
    <definedName name="NWTZ01.8._F">NWTZ01!$I$14</definedName>
    <definedName name="NWTZ01.8._G">NWTZ01!$J$14</definedName>
    <definedName name="NWTZ01.8._H">NWTZ01!$K$14</definedName>
    <definedName name="NWTZ01.8._I">NWTZ01!$L$14</definedName>
    <definedName name="NWTZ02.1._A">NWTZ02!$D$7</definedName>
    <definedName name="NWTZ02.1._B">NWTZ02!$E$7</definedName>
    <definedName name="NWTZ02.1._C">NWTZ02!$F$7</definedName>
    <definedName name="NWTZ02.1._D">NWTZ02!$G$7</definedName>
    <definedName name="NWTZ02.1._E">NWTZ02!$H$7</definedName>
    <definedName name="NWTZ02.1._F">NWTZ02!$I$7</definedName>
    <definedName name="NWTZ02.1._G">NWTZ02!$J$7</definedName>
    <definedName name="NWTZ02.1._H">NWTZ02!$K$7</definedName>
    <definedName name="NWTZ02.1._I">NWTZ02!$L$7</definedName>
    <definedName name="NWTZ02.2._A">NWTZ02!$D$8</definedName>
    <definedName name="NWTZ02.2._B">NWTZ02!$E$8</definedName>
    <definedName name="NWTZ02.2._C">NWTZ02!$F$8</definedName>
    <definedName name="NWTZ02.2._D">NWTZ02!$G$8</definedName>
    <definedName name="NWTZ02.2._E">NWTZ02!$H$8</definedName>
    <definedName name="NWTZ02.2._F">NWTZ02!$I$8</definedName>
    <definedName name="NWTZ02.2._G">NWTZ02!$J$8</definedName>
    <definedName name="NWTZ02.2._H">NWTZ02!$K$8</definedName>
    <definedName name="NWTZ02.2._I">NWTZ02!$L$8</definedName>
    <definedName name="NWTZ02.3._A">NWTZ02!$D$9</definedName>
    <definedName name="NWTZ02.3._B">NWTZ02!$E$9</definedName>
    <definedName name="NWTZ02.3._C">NWTZ02!$F$9</definedName>
    <definedName name="NWTZ02.3._D">NWTZ02!$G$9</definedName>
    <definedName name="NWTZ02.3._E">NWTZ02!$H$9</definedName>
    <definedName name="NWTZ02.3._F">NWTZ02!$I$9</definedName>
    <definedName name="NWTZ02.3._G">NWTZ02!$J$9</definedName>
    <definedName name="NWTZ02.3._H">NWTZ02!$K$9</definedName>
    <definedName name="NWTZ02.3._I">NWTZ02!$L$9</definedName>
    <definedName name="NWTZ02.4._A">NWTZ02!$D$10</definedName>
    <definedName name="NWTZ02.4._B">NWTZ02!$E$10</definedName>
    <definedName name="NWTZ02.4._C">NWTZ02!$F$10</definedName>
    <definedName name="NWTZ02.4._D">NWTZ02!$G$10</definedName>
    <definedName name="NWTZ02.4._E">NWTZ02!$H$10</definedName>
    <definedName name="NWTZ02.4._F">NWTZ02!$I$10</definedName>
    <definedName name="NWTZ02.4._G">NWTZ02!$J$10</definedName>
    <definedName name="NWTZ02.4._H">NWTZ02!$K$10</definedName>
    <definedName name="NWTZ02.4._I">NWTZ02!$L$10</definedName>
    <definedName name="NWTZ02.5._A">NWTZ02!$D$11</definedName>
    <definedName name="NWTZ02.5._B">NWTZ02!$E$11</definedName>
    <definedName name="NWTZ02.5._C">NWTZ02!$F$11</definedName>
    <definedName name="NWTZ02.5._D">NWTZ02!$G$11</definedName>
    <definedName name="NWTZ02.5._E">NWTZ02!$H$11</definedName>
    <definedName name="NWTZ02.5._F">NWTZ02!$I$11</definedName>
    <definedName name="NWTZ02.5._G">NWTZ02!$J$11</definedName>
    <definedName name="NWTZ02.5._H">NWTZ02!$K$11</definedName>
    <definedName name="NWTZ02.5._I">NWTZ02!$L$11</definedName>
    <definedName name="NWTZ02.6._A">NWTZ02!$D$12</definedName>
    <definedName name="NWTZ02.6._B">NWTZ02!$E$12</definedName>
    <definedName name="NWTZ02.6._C">NWTZ02!$F$12</definedName>
    <definedName name="NWTZ02.6._D">NWTZ02!$G$12</definedName>
    <definedName name="NWTZ02.6._E">NWTZ02!$H$12</definedName>
    <definedName name="NWTZ02.6._F">NWTZ02!$I$12</definedName>
    <definedName name="NWTZ02.6._G">NWTZ02!$J$12</definedName>
    <definedName name="NWTZ02.6._H">NWTZ02!$K$12</definedName>
    <definedName name="NWTZ02.6._I">NWTZ02!$L$12</definedName>
    <definedName name="NWTZ02.7._A">NWTZ02!$D$13</definedName>
    <definedName name="NWTZ02.7._B">NWTZ02!$E$13</definedName>
    <definedName name="NWTZ02.7._C">NWTZ02!$F$13</definedName>
    <definedName name="NWTZ02.7._D">NWTZ02!$G$13</definedName>
    <definedName name="NWTZ02.7._E">NWTZ02!$H$13</definedName>
    <definedName name="NWTZ02.7._F">NWTZ02!$I$13</definedName>
    <definedName name="NWTZ02.7._G">NWTZ02!$J$13</definedName>
    <definedName name="NWTZ02.7._H">NWTZ02!$K$13</definedName>
    <definedName name="NWTZ02.7._I">NWTZ02!$L$13</definedName>
    <definedName name="NWTZ02.8._A">NWTZ02!$D$14</definedName>
    <definedName name="NWTZ02.8._B">NWTZ02!$E$14</definedName>
    <definedName name="NWTZ02.8._C">NWTZ02!$F$14</definedName>
    <definedName name="NWTZ02.8._D">NWTZ02!$G$14</definedName>
    <definedName name="NWTZ02.8._E">NWTZ02!$H$14</definedName>
    <definedName name="NWTZ02.8._F">NWTZ02!$I$14</definedName>
    <definedName name="NWTZ02.8._G">NWTZ02!$J$14</definedName>
    <definedName name="NWTZ02.8._H">NWTZ02!$K$14</definedName>
    <definedName name="NWTZ02.8._I">NWTZ02!$L$14</definedName>
    <definedName name="NWTZ03.1._A">NWTZ03!$D$8</definedName>
    <definedName name="NWTZ03.1._B">NWTZ03!$E$8</definedName>
    <definedName name="NWTZ03.1._C">NWTZ03!$F$8</definedName>
    <definedName name="NWTZ03.1._D">NWTZ03!$G$8</definedName>
    <definedName name="NWTZ03.1._E">NWTZ03!$H$8</definedName>
    <definedName name="NWTZ03.1._F">NWTZ03!$I$8</definedName>
    <definedName name="NWTZ03.1._G">NWTZ03!$J$8</definedName>
    <definedName name="NWTZ03.1._H">NWTZ03!$K$8</definedName>
    <definedName name="NWTZ03.1._I">NWTZ03!$L$8</definedName>
    <definedName name="NWTZ03.1._J">NWTZ03!$M$8</definedName>
    <definedName name="NWTZ03.1._K">NWTZ03!$N$8</definedName>
    <definedName name="NWTZ03.1._L">NWTZ03!$O$8</definedName>
    <definedName name="NWTZ03.1._M">NWTZ03!$P$8</definedName>
    <definedName name="NWTZ03.1._N">NWTZ03!$Q$8</definedName>
    <definedName name="NWTZ03.1._O">NWTZ03!$R$8</definedName>
    <definedName name="NWTZ03.1._P">NWTZ03!$S$8</definedName>
    <definedName name="NWTZ03.1._R">NWTZ03!$T$8</definedName>
    <definedName name="NWTZ03.1._S">NWTZ03!$U$8</definedName>
    <definedName name="NWTZ03.1._T">NWTZ03!$V$8</definedName>
    <definedName name="NWTZ03.1._U">NWTZ03!$W$8</definedName>
    <definedName name="NWTZ03.1.1._A">NWTZ03!$D$9</definedName>
    <definedName name="NWTZ03.1.1._B">NWTZ03!$E$9</definedName>
    <definedName name="NWTZ03.1.1._C">NWTZ03!$F$9</definedName>
    <definedName name="NWTZ03.1.1._D">NWTZ03!$G$9</definedName>
    <definedName name="NWTZ03.1.1._E">NWTZ03!$H$9</definedName>
    <definedName name="NWTZ03.1.1._F">NWTZ03!$I$9</definedName>
    <definedName name="NWTZ03.1.1._G">NWTZ03!$J$9</definedName>
    <definedName name="NWTZ03.1.1._H">NWTZ03!$K$9</definedName>
    <definedName name="NWTZ03.1.1._I">NWTZ03!$L$9</definedName>
    <definedName name="NWTZ03.1.1._J">NWTZ03!$M$9</definedName>
    <definedName name="NWTZ03.1.1._K">NWTZ03!$N$9</definedName>
    <definedName name="NWTZ03.1.1._L">NWTZ03!$O$9</definedName>
    <definedName name="NWTZ03.1.1._M">NWTZ03!$P$9</definedName>
    <definedName name="NWTZ03.1.1._N">NWTZ03!$Q$9</definedName>
    <definedName name="NWTZ03.1.1._O">NWTZ03!$R$9</definedName>
    <definedName name="NWTZ03.1.1._P">NWTZ03!$S$9</definedName>
    <definedName name="NWTZ03.1.1._R">NWTZ03!$T$9</definedName>
    <definedName name="NWTZ03.1.1._S">NWTZ03!$U$9</definedName>
    <definedName name="NWTZ03.1.1._T">NWTZ03!$V$9</definedName>
    <definedName name="NWTZ03.1.1._U">NWTZ03!$W$9</definedName>
    <definedName name="NWTZ03.1.2._A">NWTZ03!$D$10</definedName>
    <definedName name="NWTZ03.1.2._B">NWTZ03!$E$10</definedName>
    <definedName name="NWTZ03.1.2._C">NWTZ03!$F$10</definedName>
    <definedName name="NWTZ03.1.2._D">NWTZ03!$G$10</definedName>
    <definedName name="NWTZ03.1.2._E">NWTZ03!$H$10</definedName>
    <definedName name="NWTZ03.1.2._F">NWTZ03!$I$10</definedName>
    <definedName name="NWTZ03.1.2._G">NWTZ03!$J$10</definedName>
    <definedName name="NWTZ03.1.2._H">NWTZ03!$K$10</definedName>
    <definedName name="NWTZ03.1.2._I">NWTZ03!$L$10</definedName>
    <definedName name="NWTZ03.1.2._J">NWTZ03!$M$10</definedName>
    <definedName name="NWTZ03.1.2._K">NWTZ03!$N$10</definedName>
    <definedName name="NWTZ03.1.2._L">NWTZ03!$O$10</definedName>
    <definedName name="NWTZ03.1.2._M">NWTZ03!$P$10</definedName>
    <definedName name="NWTZ03.1.2._N">NWTZ03!$Q$10</definedName>
    <definedName name="NWTZ03.1.2._O">NWTZ03!$R$10</definedName>
    <definedName name="NWTZ03.1.2._P">NWTZ03!$S$10</definedName>
    <definedName name="NWTZ03.1.2._R">NWTZ03!$T$10</definedName>
    <definedName name="NWTZ03.1.2._S">NWTZ03!$U$10</definedName>
    <definedName name="NWTZ03.1.2._T">NWTZ03!$V$10</definedName>
    <definedName name="NWTZ03.1.2._U">NWTZ03!$W$10</definedName>
    <definedName name="NWTZ03.1.3._A">NWTZ03!$D$11</definedName>
    <definedName name="NWTZ03.1.3._B">NWTZ03!$E$11</definedName>
    <definedName name="NWTZ03.1.3._C">NWTZ03!$F$11</definedName>
    <definedName name="NWTZ03.1.3._D">NWTZ03!$G$11</definedName>
    <definedName name="NWTZ03.1.3._E">NWTZ03!$H$11</definedName>
    <definedName name="NWTZ03.1.3._F">NWTZ03!$I$11</definedName>
    <definedName name="NWTZ03.1.3._G">NWTZ03!$J$11</definedName>
    <definedName name="NWTZ03.1.3._H">NWTZ03!$K$11</definedName>
    <definedName name="NWTZ03.1.3._I">NWTZ03!$L$11</definedName>
    <definedName name="NWTZ03.1.3._J">NWTZ03!$M$11</definedName>
    <definedName name="NWTZ03.1.3._K">NWTZ03!$N$11</definedName>
    <definedName name="NWTZ03.1.3._L">NWTZ03!$O$11</definedName>
    <definedName name="NWTZ03.1.3._M">NWTZ03!$P$11</definedName>
    <definedName name="NWTZ03.1.3._N">NWTZ03!$Q$11</definedName>
    <definedName name="NWTZ03.1.3._O">NWTZ03!$R$11</definedName>
    <definedName name="NWTZ03.1.3._P">NWTZ03!$S$11</definedName>
    <definedName name="NWTZ03.1.3._R">NWTZ03!$T$11</definedName>
    <definedName name="NWTZ03.1.3._S">NWTZ03!$U$11</definedName>
    <definedName name="NWTZ03.1.3._T">NWTZ03!$V$11</definedName>
    <definedName name="NWTZ03.1.3._U">NWTZ03!$W$11</definedName>
    <definedName name="NWTZ03.1.4._A">NWTZ03!$D$12</definedName>
    <definedName name="NWTZ03.1.4._B">NWTZ03!$E$12</definedName>
    <definedName name="NWTZ03.1.4._C">NWTZ03!$F$12</definedName>
    <definedName name="NWTZ03.1.4._D">NWTZ03!$G$12</definedName>
    <definedName name="NWTZ03.1.4._E">NWTZ03!$H$12</definedName>
    <definedName name="NWTZ03.1.4._F">NWTZ03!$I$12</definedName>
    <definedName name="NWTZ03.1.4._G">NWTZ03!$J$12</definedName>
    <definedName name="NWTZ03.1.4._H">NWTZ03!$K$12</definedName>
    <definedName name="NWTZ03.1.4._I">NWTZ03!$L$12</definedName>
    <definedName name="NWTZ03.1.4._J">NWTZ03!$M$12</definedName>
    <definedName name="NWTZ03.1.4._K">NWTZ03!$N$12</definedName>
    <definedName name="NWTZ03.1.4._L">NWTZ03!$O$12</definedName>
    <definedName name="NWTZ03.1.4._M">NWTZ03!$P$12</definedName>
    <definedName name="NWTZ03.1.4._N">NWTZ03!$Q$12</definedName>
    <definedName name="NWTZ03.1.4._O">NWTZ03!$R$12</definedName>
    <definedName name="NWTZ03.1.4._P">NWTZ03!$S$12</definedName>
    <definedName name="NWTZ03.1.4._R">NWTZ03!$T$12</definedName>
    <definedName name="NWTZ03.1.4._S">NWTZ03!$U$12</definedName>
    <definedName name="NWTZ03.1.4._T">NWTZ03!$V$12</definedName>
    <definedName name="NWTZ03.1.4._U">NWTZ03!$W$12</definedName>
    <definedName name="NWTZ03.1.5._A">NWTZ03!$D$13</definedName>
    <definedName name="NWTZ03.1.5._B">NWTZ03!$E$13</definedName>
    <definedName name="NWTZ03.1.5._C">NWTZ03!$F$13</definedName>
    <definedName name="NWTZ03.1.5._D">NWTZ03!$G$13</definedName>
    <definedName name="NWTZ03.1.5._E">NWTZ03!$H$13</definedName>
    <definedName name="NWTZ03.1.5._F">NWTZ03!$I$13</definedName>
    <definedName name="NWTZ03.1.5._G">NWTZ03!$J$13</definedName>
    <definedName name="NWTZ03.1.5._H">NWTZ03!$K$13</definedName>
    <definedName name="NWTZ03.1.5._I">NWTZ03!$L$13</definedName>
    <definedName name="NWTZ03.1.5._J">NWTZ03!$M$13</definedName>
    <definedName name="NWTZ03.1.5._K">NWTZ03!$N$13</definedName>
    <definedName name="NWTZ03.1.5._L">NWTZ03!$O$13</definedName>
    <definedName name="NWTZ03.1.5._M">NWTZ03!$P$13</definedName>
    <definedName name="NWTZ03.1.5._N">NWTZ03!$Q$13</definedName>
    <definedName name="NWTZ03.1.5._O">NWTZ03!$R$13</definedName>
    <definedName name="NWTZ03.1.5._P">NWTZ03!$S$13</definedName>
    <definedName name="NWTZ03.1.5._R">NWTZ03!$T$13</definedName>
    <definedName name="NWTZ03.1.5._S">NWTZ03!$U$13</definedName>
    <definedName name="NWTZ03.1.5._T">NWTZ03!$V$13</definedName>
    <definedName name="NWTZ03.1.5._U">NWTZ03!$W$13</definedName>
    <definedName name="NWTZ03.1.6._A">NWTZ03!$D$14</definedName>
    <definedName name="NWTZ03.1.6._B">NWTZ03!$E$14</definedName>
    <definedName name="NWTZ03.1.6._C">NWTZ03!$F$14</definedName>
    <definedName name="NWTZ03.1.6._D">NWTZ03!$G$14</definedName>
    <definedName name="NWTZ03.1.6._E">NWTZ03!$H$14</definedName>
    <definedName name="NWTZ03.1.6._F">NWTZ03!$I$14</definedName>
    <definedName name="NWTZ03.1.6._G">NWTZ03!$J$14</definedName>
    <definedName name="NWTZ03.1.6._H">NWTZ03!$K$14</definedName>
    <definedName name="NWTZ03.1.6._I">NWTZ03!$L$14</definedName>
    <definedName name="NWTZ03.1.6._J">NWTZ03!$M$14</definedName>
    <definedName name="NWTZ03.1.6._K">NWTZ03!$N$14</definedName>
    <definedName name="NWTZ03.1.6._L">NWTZ03!$O$14</definedName>
    <definedName name="NWTZ03.1.6._M">NWTZ03!$P$14</definedName>
    <definedName name="NWTZ03.1.6._N">NWTZ03!$Q$14</definedName>
    <definedName name="NWTZ03.1.6._O">NWTZ03!$R$14</definedName>
    <definedName name="NWTZ03.1.6._P">NWTZ03!$S$14</definedName>
    <definedName name="NWTZ03.1.6._R">NWTZ03!$T$14</definedName>
    <definedName name="NWTZ03.1.6._S">NWTZ03!$U$14</definedName>
    <definedName name="NWTZ03.1.6._T">NWTZ03!$V$14</definedName>
    <definedName name="NWTZ03.1.6._U">NWTZ03!$W$14</definedName>
    <definedName name="NWTZ03.1.7._A">NWTZ03!$D$15</definedName>
    <definedName name="NWTZ03.1.7._B">NWTZ03!$E$15</definedName>
    <definedName name="NWTZ03.1.7._C">NWTZ03!$F$15</definedName>
    <definedName name="NWTZ03.1.7._D">NWTZ03!$G$15</definedName>
    <definedName name="NWTZ03.1.7._E">NWTZ03!$H$15</definedName>
    <definedName name="NWTZ03.1.7._F">NWTZ03!$I$15</definedName>
    <definedName name="NWTZ03.1.7._G">NWTZ03!$J$15</definedName>
    <definedName name="NWTZ03.1.7._H">NWTZ03!$K$15</definedName>
    <definedName name="NWTZ03.1.7._I">NWTZ03!$L$15</definedName>
    <definedName name="NWTZ03.1.7._J">NWTZ03!$M$15</definedName>
    <definedName name="NWTZ03.1.7._K">NWTZ03!$N$15</definedName>
    <definedName name="NWTZ03.1.7._L">NWTZ03!$O$15</definedName>
    <definedName name="NWTZ03.1.7._M">NWTZ03!$P$15</definedName>
    <definedName name="NWTZ03.1.7._N">NWTZ03!$Q$15</definedName>
    <definedName name="NWTZ03.1.7._O">NWTZ03!$R$15</definedName>
    <definedName name="NWTZ03.1.7._P">NWTZ03!$S$15</definedName>
    <definedName name="NWTZ03.1.7._R">NWTZ03!$T$15</definedName>
    <definedName name="NWTZ03.1.7._S">NWTZ03!$U$15</definedName>
    <definedName name="NWTZ03.1.7._T">NWTZ03!$V$15</definedName>
    <definedName name="NWTZ03.1.7._U">NWTZ03!$W$15</definedName>
    <definedName name="NWTZ03.1.8._A">NWTZ03!$D$16</definedName>
    <definedName name="NWTZ03.1.8._B">NWTZ03!$E$16</definedName>
    <definedName name="NWTZ03.1.8._C">NWTZ03!$F$16</definedName>
    <definedName name="NWTZ03.1.8._D">NWTZ03!$G$16</definedName>
    <definedName name="NWTZ03.1.8._E">NWTZ03!$H$16</definedName>
    <definedName name="NWTZ03.1.8._F">NWTZ03!$I$16</definedName>
    <definedName name="NWTZ03.1.8._G">NWTZ03!$J$16</definedName>
    <definedName name="NWTZ03.1.8._H">NWTZ03!$K$16</definedName>
    <definedName name="NWTZ03.1.8._I">NWTZ03!$L$16</definedName>
    <definedName name="NWTZ03.1.8._J">NWTZ03!$M$16</definedName>
    <definedName name="NWTZ03.1.8._K">NWTZ03!$N$16</definedName>
    <definedName name="NWTZ03.1.8._L">NWTZ03!$O$16</definedName>
    <definedName name="NWTZ03.1.8._M">NWTZ03!$P$16</definedName>
    <definedName name="NWTZ03.1.8._N">NWTZ03!$Q$16</definedName>
    <definedName name="NWTZ03.1.8._O">NWTZ03!$R$16</definedName>
    <definedName name="NWTZ03.1.8._P">NWTZ03!$S$16</definedName>
    <definedName name="NWTZ03.1.8._R">NWTZ03!$T$16</definedName>
    <definedName name="NWTZ03.1.8._S">NWTZ03!$U$16</definedName>
    <definedName name="NWTZ03.1.8._T">NWTZ03!$V$16</definedName>
    <definedName name="NWTZ03.1.8._U">NWTZ03!$W$16</definedName>
    <definedName name="NWTZ03.1.9._A">NWTZ03!$D$17</definedName>
    <definedName name="NWTZ03.1.9._B">NWTZ03!$E$17</definedName>
    <definedName name="NWTZ03.1.9._C">NWTZ03!$F$17</definedName>
    <definedName name="NWTZ03.1.9._D">NWTZ03!$G$17</definedName>
    <definedName name="NWTZ03.1.9._E">NWTZ03!$H$17</definedName>
    <definedName name="NWTZ03.1.9._F">NWTZ03!$I$17</definedName>
    <definedName name="NWTZ03.1.9._G">NWTZ03!$J$17</definedName>
    <definedName name="NWTZ03.1.9._H">NWTZ03!$K$17</definedName>
    <definedName name="NWTZ03.1.9._I">NWTZ03!$L$17</definedName>
    <definedName name="NWTZ03.1.9._J">NWTZ03!$M$17</definedName>
    <definedName name="NWTZ03.1.9._K">NWTZ03!$N$17</definedName>
    <definedName name="NWTZ03.1.9._L">NWTZ03!$O$17</definedName>
    <definedName name="NWTZ03.1.9._M">NWTZ03!$P$17</definedName>
    <definedName name="NWTZ03.1.9._N">NWTZ03!$Q$17</definedName>
    <definedName name="NWTZ03.1.9._O">NWTZ03!$R$17</definedName>
    <definedName name="NWTZ03.1.9._P">NWTZ03!$S$17</definedName>
    <definedName name="NWTZ03.1.9._R">NWTZ03!$T$17</definedName>
    <definedName name="NWTZ03.1.9._S">NWTZ03!$U$17</definedName>
    <definedName name="NWTZ03.1.9._T">NWTZ03!$V$17</definedName>
    <definedName name="NWTZ03.1.9._U">NWTZ03!$W$17</definedName>
    <definedName name="NWTZ03.2._A">NWTZ03!$D$18</definedName>
    <definedName name="NWTZ03.2._B">NWTZ03!$E$18</definedName>
    <definedName name="NWTZ03.2._C">NWTZ03!$F$18</definedName>
    <definedName name="NWTZ03.2._D">NWTZ03!$G$18</definedName>
    <definedName name="NWTZ03.2._E">NWTZ03!$H$18</definedName>
    <definedName name="NWTZ03.2._F">NWTZ03!$I$18</definedName>
    <definedName name="NWTZ03.2._G">NWTZ03!$J$18</definedName>
    <definedName name="NWTZ03.2._H">NWTZ03!$K$18</definedName>
    <definedName name="NWTZ03.2._I">NWTZ03!$L$18</definedName>
    <definedName name="NWTZ03.2._J">NWTZ03!$M$18</definedName>
    <definedName name="NWTZ03.2._K">NWTZ03!$N$18</definedName>
    <definedName name="NWTZ03.2._L">NWTZ03!$O$18</definedName>
    <definedName name="NWTZ03.2._M">NWTZ03!$P$18</definedName>
    <definedName name="NWTZ03.2._N">NWTZ03!$Q$18</definedName>
    <definedName name="NWTZ03.2._O">NWTZ03!$R$18</definedName>
    <definedName name="NWTZ03.2._P">NWTZ03!$S$18</definedName>
    <definedName name="NWTZ03.2._R">NWTZ03!$T$18</definedName>
    <definedName name="NWTZ03.2._S">NWTZ03!$U$18</definedName>
    <definedName name="NWTZ03.2._T">NWTZ03!$V$18</definedName>
    <definedName name="NWTZ03.2._U">NWTZ03!$W$18</definedName>
    <definedName name="NWTZ03.2.1._A">NWTZ03!$D$19</definedName>
    <definedName name="NWTZ03.2.1._B">NWTZ03!$E$19</definedName>
    <definedName name="NWTZ03.2.1._C">NWTZ03!$F$19</definedName>
    <definedName name="NWTZ03.2.1._D">NWTZ03!$G$19</definedName>
    <definedName name="NWTZ03.2.1._E">NWTZ03!$H$19</definedName>
    <definedName name="NWTZ03.2.1._F">NWTZ03!$I$19</definedName>
    <definedName name="NWTZ03.2.1._G">NWTZ03!$J$19</definedName>
    <definedName name="NWTZ03.2.1._H">NWTZ03!$K$19</definedName>
    <definedName name="NWTZ03.2.1._I">NWTZ03!$L$19</definedName>
    <definedName name="NWTZ03.2.1._J">NWTZ03!$M$19</definedName>
    <definedName name="NWTZ03.2.1._K">NWTZ03!$N$19</definedName>
    <definedName name="NWTZ03.2.1._L">NWTZ03!$O$19</definedName>
    <definedName name="NWTZ03.2.1._M">NWTZ03!$P$19</definedName>
    <definedName name="NWTZ03.2.1._N">NWTZ03!$Q$19</definedName>
    <definedName name="NWTZ03.2.1._O">NWTZ03!$R$19</definedName>
    <definedName name="NWTZ03.2.1._P">NWTZ03!$S$19</definedName>
    <definedName name="NWTZ03.2.1._R">NWTZ03!$T$19</definedName>
    <definedName name="NWTZ03.2.1._S">NWTZ03!$U$19</definedName>
    <definedName name="NWTZ03.2.1._T">NWTZ03!$V$19</definedName>
    <definedName name="NWTZ03.2.1._U">NWTZ03!$W$19</definedName>
    <definedName name="NWTZ03.2.2._A">NWTZ03!$D$20</definedName>
    <definedName name="NWTZ03.2.2._B">NWTZ03!$E$20</definedName>
    <definedName name="NWTZ03.2.2._C">NWTZ03!$F$20</definedName>
    <definedName name="NWTZ03.2.2._D">NWTZ03!$G$20</definedName>
    <definedName name="NWTZ03.2.2._E">NWTZ03!$H$20</definedName>
    <definedName name="NWTZ03.2.2._F">NWTZ03!$I$20</definedName>
    <definedName name="NWTZ03.2.2._G">NWTZ03!$J$20</definedName>
    <definedName name="NWTZ03.2.2._H">NWTZ03!$K$20</definedName>
    <definedName name="NWTZ03.2.2._I">NWTZ03!$L$20</definedName>
    <definedName name="NWTZ03.2.2._J">NWTZ03!$M$20</definedName>
    <definedName name="NWTZ03.2.2._K">NWTZ03!$N$20</definedName>
    <definedName name="NWTZ03.2.2._L">NWTZ03!$O$20</definedName>
    <definedName name="NWTZ03.2.2._M">NWTZ03!$P$20</definedName>
    <definedName name="NWTZ03.2.2._N">NWTZ03!$Q$20</definedName>
    <definedName name="NWTZ03.2.2._O">NWTZ03!$R$20</definedName>
    <definedName name="NWTZ03.2.2._P">NWTZ03!$S$20</definedName>
    <definedName name="NWTZ03.2.2._R">NWTZ03!$T$20</definedName>
    <definedName name="NWTZ03.2.2._S">NWTZ03!$U$20</definedName>
    <definedName name="NWTZ03.2.2._T">NWTZ03!$V$20</definedName>
    <definedName name="NWTZ03.2.2._U">NWTZ03!$W$20</definedName>
    <definedName name="NWTZ03.2.3._A">NWTZ03!$D$21</definedName>
    <definedName name="NWTZ03.2.3._B">NWTZ03!$E$21</definedName>
    <definedName name="NWTZ03.2.3._C">NWTZ03!$F$21</definedName>
    <definedName name="NWTZ03.2.3._D">NWTZ03!$G$21</definedName>
    <definedName name="NWTZ03.2.3._E">NWTZ03!$H$21</definedName>
    <definedName name="NWTZ03.2.3._F">NWTZ03!$I$21</definedName>
    <definedName name="NWTZ03.2.3._G">NWTZ03!$J$21</definedName>
    <definedName name="NWTZ03.2.3._H">NWTZ03!$K$21</definedName>
    <definedName name="NWTZ03.2.3._I">NWTZ03!$L$21</definedName>
    <definedName name="NWTZ03.2.3._J">NWTZ03!$M$21</definedName>
    <definedName name="NWTZ03.2.3._K">NWTZ03!$N$21</definedName>
    <definedName name="NWTZ03.2.3._L">NWTZ03!$O$21</definedName>
    <definedName name="NWTZ03.2.3._M">NWTZ03!$P$21</definedName>
    <definedName name="NWTZ03.2.3._N">NWTZ03!$Q$21</definedName>
    <definedName name="NWTZ03.2.3._O">NWTZ03!$R$21</definedName>
    <definedName name="NWTZ03.2.3._P">NWTZ03!$S$21</definedName>
    <definedName name="NWTZ03.2.3._R">NWTZ03!$T$21</definedName>
    <definedName name="NWTZ03.2.3._S">NWTZ03!$U$21</definedName>
    <definedName name="NWTZ03.2.3._T">NWTZ03!$V$21</definedName>
    <definedName name="NWTZ03.2.3._U">NWTZ03!$W$21</definedName>
    <definedName name="NWTZ03.2.4._A">NWTZ03!$D$22</definedName>
    <definedName name="NWTZ03.2.4._B">NWTZ03!$E$22</definedName>
    <definedName name="NWTZ03.2.4._C">NWTZ03!$F$22</definedName>
    <definedName name="NWTZ03.2.4._D">NWTZ03!$G$22</definedName>
    <definedName name="NWTZ03.2.4._E">NWTZ03!$H$22</definedName>
    <definedName name="NWTZ03.2.4._F">NWTZ03!$I$22</definedName>
    <definedName name="NWTZ03.2.4._G">NWTZ03!$J$22</definedName>
    <definedName name="NWTZ03.2.4._H">NWTZ03!$K$22</definedName>
    <definedName name="NWTZ03.2.4._I">NWTZ03!$L$22</definedName>
    <definedName name="NWTZ03.2.4._J">NWTZ03!$M$22</definedName>
    <definedName name="NWTZ03.2.4._K">NWTZ03!$N$22</definedName>
    <definedName name="NWTZ03.2.4._L">NWTZ03!$O$22</definedName>
    <definedName name="NWTZ03.2.4._M">NWTZ03!$P$22</definedName>
    <definedName name="NWTZ03.2.4._N">NWTZ03!$Q$22</definedName>
    <definedName name="NWTZ03.2.4._O">NWTZ03!$R$22</definedName>
    <definedName name="NWTZ03.2.4._P">NWTZ03!$S$22</definedName>
    <definedName name="NWTZ03.2.4._R">NWTZ03!$T$22</definedName>
    <definedName name="NWTZ03.2.4._S">NWTZ03!$U$22</definedName>
    <definedName name="NWTZ03.2.4._T">NWTZ03!$V$22</definedName>
    <definedName name="NWTZ03.2.4._U">NWTZ03!$W$22</definedName>
    <definedName name="NWTZ03.2.5._A">NWTZ03!$D$23</definedName>
    <definedName name="NWTZ03.2.5._B">NWTZ03!$E$23</definedName>
    <definedName name="NWTZ03.2.5._C">NWTZ03!$F$23</definedName>
    <definedName name="NWTZ03.2.5._D">NWTZ03!$G$23</definedName>
    <definedName name="NWTZ03.2.5._E">NWTZ03!$H$23</definedName>
    <definedName name="NWTZ03.2.5._F">NWTZ03!$I$23</definedName>
    <definedName name="NWTZ03.2.5._G">NWTZ03!$J$23</definedName>
    <definedName name="NWTZ03.2.5._H">NWTZ03!$K$23</definedName>
    <definedName name="NWTZ03.2.5._I">NWTZ03!$L$23</definedName>
    <definedName name="NWTZ03.2.5._J">NWTZ03!$M$23</definedName>
    <definedName name="NWTZ03.2.5._K">NWTZ03!$N$23</definedName>
    <definedName name="NWTZ03.2.5._L">NWTZ03!$O$23</definedName>
    <definedName name="NWTZ03.2.5._M">NWTZ03!$P$23</definedName>
    <definedName name="NWTZ03.2.5._N">NWTZ03!$Q$23</definedName>
    <definedName name="NWTZ03.2.5._O">NWTZ03!$R$23</definedName>
    <definedName name="NWTZ03.2.5._P">NWTZ03!$S$23</definedName>
    <definedName name="NWTZ03.2.5._R">NWTZ03!$T$23</definedName>
    <definedName name="NWTZ03.2.5._S">NWTZ03!$U$23</definedName>
    <definedName name="NWTZ03.2.5._T">NWTZ03!$V$23</definedName>
    <definedName name="NWTZ03.2.5._U">NWTZ03!$W$23</definedName>
    <definedName name="NWTZ03.2.6._A">NWTZ03!$D$24</definedName>
    <definedName name="NWTZ03.2.6._B">NWTZ03!$E$24</definedName>
    <definedName name="NWTZ03.2.6._C">NWTZ03!$F$24</definedName>
    <definedName name="NWTZ03.2.6._D">NWTZ03!$G$24</definedName>
    <definedName name="NWTZ03.2.6._E">NWTZ03!$H$24</definedName>
    <definedName name="NWTZ03.2.6._F">NWTZ03!$I$24</definedName>
    <definedName name="NWTZ03.2.6._G">NWTZ03!$J$24</definedName>
    <definedName name="NWTZ03.2.6._H">NWTZ03!$K$24</definedName>
    <definedName name="NWTZ03.2.6._I">NWTZ03!$L$24</definedName>
    <definedName name="NWTZ03.2.6._J">NWTZ03!$M$24</definedName>
    <definedName name="NWTZ03.2.6._K">NWTZ03!$N$24</definedName>
    <definedName name="NWTZ03.2.6._L">NWTZ03!$O$24</definedName>
    <definedName name="NWTZ03.2.6._M">NWTZ03!$P$24</definedName>
    <definedName name="NWTZ03.2.6._N">NWTZ03!$Q$24</definedName>
    <definedName name="NWTZ03.2.6._O">NWTZ03!$R$24</definedName>
    <definedName name="NWTZ03.2.6._P">NWTZ03!$S$24</definedName>
    <definedName name="NWTZ03.2.6._R">NWTZ03!$T$24</definedName>
    <definedName name="NWTZ03.2.6._S">NWTZ03!$U$24</definedName>
    <definedName name="NWTZ03.2.6._T">NWTZ03!$V$24</definedName>
    <definedName name="NWTZ03.2.6._U">NWTZ03!$W$24</definedName>
    <definedName name="NWTZ03.2.7._A">NWTZ03!$D$25</definedName>
    <definedName name="NWTZ03.2.7._B">NWTZ03!$E$25</definedName>
    <definedName name="NWTZ03.2.7._C">NWTZ03!$F$25</definedName>
    <definedName name="NWTZ03.2.7._D">NWTZ03!$G$25</definedName>
    <definedName name="NWTZ03.2.7._E">NWTZ03!$H$25</definedName>
    <definedName name="NWTZ03.2.7._F">NWTZ03!$I$25</definedName>
    <definedName name="NWTZ03.2.7._G">NWTZ03!$J$25</definedName>
    <definedName name="NWTZ03.2.7._H">NWTZ03!$K$25</definedName>
    <definedName name="NWTZ03.2.7._I">NWTZ03!$L$25</definedName>
    <definedName name="NWTZ03.2.7._J">NWTZ03!$M$25</definedName>
    <definedName name="NWTZ03.2.7._K">NWTZ03!$N$25</definedName>
    <definedName name="NWTZ03.2.7._L">NWTZ03!$O$25</definedName>
    <definedName name="NWTZ03.2.7._M">NWTZ03!$P$25</definedName>
    <definedName name="NWTZ03.2.7._N">NWTZ03!$Q$25</definedName>
    <definedName name="NWTZ03.2.7._O">NWTZ03!$R$25</definedName>
    <definedName name="NWTZ03.2.7._P">NWTZ03!$S$25</definedName>
    <definedName name="NWTZ03.2.7._R">NWTZ03!$T$25</definedName>
    <definedName name="NWTZ03.2.7._S">NWTZ03!$U$25</definedName>
    <definedName name="NWTZ03.2.7._T">NWTZ03!$V$25</definedName>
    <definedName name="NWTZ03.2.7._U">NWTZ03!$W$25</definedName>
    <definedName name="NWTZ03.2.8._A">NWTZ03!$D$26</definedName>
    <definedName name="NWTZ03.2.8._B">NWTZ03!$E$26</definedName>
    <definedName name="NWTZ03.2.8._C">NWTZ03!$F$26</definedName>
    <definedName name="NWTZ03.2.8._D">NWTZ03!$G$26</definedName>
    <definedName name="NWTZ03.2.8._E">NWTZ03!$H$26</definedName>
    <definedName name="NWTZ03.2.8._F">NWTZ03!$I$26</definedName>
    <definedName name="NWTZ03.2.8._G">NWTZ03!$J$26</definedName>
    <definedName name="NWTZ03.2.8._H">NWTZ03!$K$26</definedName>
    <definedName name="NWTZ03.2.8._I">NWTZ03!$L$26</definedName>
    <definedName name="NWTZ03.2.8._J">NWTZ03!$M$26</definedName>
    <definedName name="NWTZ03.2.8._K">NWTZ03!$N$26</definedName>
    <definedName name="NWTZ03.2.8._L">NWTZ03!$O$26</definedName>
    <definedName name="NWTZ03.2.8._M">NWTZ03!$P$26</definedName>
    <definedName name="NWTZ03.2.8._N">NWTZ03!$Q$26</definedName>
    <definedName name="NWTZ03.2.8._O">NWTZ03!$R$26</definedName>
    <definedName name="NWTZ03.2.8._P">NWTZ03!$S$26</definedName>
    <definedName name="NWTZ03.2.8._R">NWTZ03!$T$26</definedName>
    <definedName name="NWTZ03.2.8._S">NWTZ03!$U$26</definedName>
    <definedName name="NWTZ03.2.8._T">NWTZ03!$V$26</definedName>
    <definedName name="NWTZ03.2.8._U">NWTZ03!$W$26</definedName>
    <definedName name="NWTZ03.2.9._A">NWTZ03!$D$27</definedName>
    <definedName name="NWTZ03.2.9._B">NWTZ03!$E$27</definedName>
    <definedName name="NWTZ03.2.9._C">NWTZ03!$F$27</definedName>
    <definedName name="NWTZ03.2.9._D">NWTZ03!$G$27</definedName>
    <definedName name="NWTZ03.2.9._E">NWTZ03!$H$27</definedName>
    <definedName name="NWTZ03.2.9._F">NWTZ03!$I$27</definedName>
    <definedName name="NWTZ03.2.9._G">NWTZ03!$J$27</definedName>
    <definedName name="NWTZ03.2.9._H">NWTZ03!$K$27</definedName>
    <definedName name="NWTZ03.2.9._I">NWTZ03!$L$27</definedName>
    <definedName name="NWTZ03.2.9._J">NWTZ03!$M$27</definedName>
    <definedName name="NWTZ03.2.9._K">NWTZ03!$N$27</definedName>
    <definedName name="NWTZ03.2.9._L">NWTZ03!$O$27</definedName>
    <definedName name="NWTZ03.2.9._M">NWTZ03!$P$27</definedName>
    <definedName name="NWTZ03.2.9._N">NWTZ03!$Q$27</definedName>
    <definedName name="NWTZ03.2.9._O">NWTZ03!$R$27</definedName>
    <definedName name="NWTZ03.2.9._P">NWTZ03!$S$27</definedName>
    <definedName name="NWTZ03.2.9._R">NWTZ03!$T$27</definedName>
    <definedName name="NWTZ03.2.9._S">NWTZ03!$U$27</definedName>
    <definedName name="NWTZ03.2.9._T">NWTZ03!$V$27</definedName>
    <definedName name="NWTZ03.2.9._U">NWTZ03!$W$27</definedName>
    <definedName name="NWTZ04.1._A">NWTZ04!$D$8</definedName>
    <definedName name="NWTZ04.1._B">NWTZ04!$E$8</definedName>
    <definedName name="NWTZ04.1._C">NWTZ04!$F$8</definedName>
    <definedName name="NWTZ04.1._D">NWTZ04!$G$8</definedName>
    <definedName name="NWTZ04.1._E">NWTZ04!$H$8</definedName>
    <definedName name="NWTZ04.1._F">NWTZ04!$I$8</definedName>
    <definedName name="NWTZ04.1._G">NWTZ04!$J$8</definedName>
    <definedName name="NWTZ04.1._H">NWTZ04!$K$8</definedName>
    <definedName name="NWTZ04.1._I">NWTZ04!$L$8</definedName>
    <definedName name="NWTZ04.1._J">NWTZ04!$M$8</definedName>
    <definedName name="NWTZ04.1._K">NWTZ04!$N$8</definedName>
    <definedName name="NWTZ04.1._L">NWTZ04!$O$8</definedName>
    <definedName name="NWTZ04.1._M">NWTZ04!$P$8</definedName>
    <definedName name="NWTZ04.1._N">NWTZ04!$Q$8</definedName>
    <definedName name="NWTZ04.1._O">NWTZ04!$R$8</definedName>
    <definedName name="NWTZ04.1._P">NWTZ04!$S$8</definedName>
    <definedName name="NWTZ04.1._R">NWTZ04!$T$8</definedName>
    <definedName name="NWTZ04.1._S">NWTZ04!$U$8</definedName>
    <definedName name="NWTZ04.1._T">NWTZ04!$V$8</definedName>
    <definedName name="NWTZ04.1._U">NWTZ04!$W$8</definedName>
    <definedName name="NWTZ04.1.1._A">NWTZ04!$D$9</definedName>
    <definedName name="NWTZ04.1.1._B">NWTZ04!$E$9</definedName>
    <definedName name="NWTZ04.1.1._C">NWTZ04!$F$9</definedName>
    <definedName name="NWTZ04.1.1._D">NWTZ04!$G$9</definedName>
    <definedName name="NWTZ04.1.1._E">NWTZ04!$H$9</definedName>
    <definedName name="NWTZ04.1.1._F">NWTZ04!$I$9</definedName>
    <definedName name="NWTZ04.1.1._G">NWTZ04!$J$9</definedName>
    <definedName name="NWTZ04.1.1._H">NWTZ04!$K$9</definedName>
    <definedName name="NWTZ04.1.1._I">NWTZ04!$L$9</definedName>
    <definedName name="NWTZ04.1.1._J">NWTZ04!$M$9</definedName>
    <definedName name="NWTZ04.1.1._K">NWTZ04!$N$9</definedName>
    <definedName name="NWTZ04.1.1._L">NWTZ04!$O$9</definedName>
    <definedName name="NWTZ04.1.1._M">NWTZ04!$P$9</definedName>
    <definedName name="NWTZ04.1.1._N">NWTZ04!$Q$9</definedName>
    <definedName name="NWTZ04.1.1._O">NWTZ04!$R$9</definedName>
    <definedName name="NWTZ04.1.1._P">NWTZ04!$S$9</definedName>
    <definedName name="NWTZ04.1.1._R">NWTZ04!$T$9</definedName>
    <definedName name="NWTZ04.1.1._S">NWTZ04!$U$9</definedName>
    <definedName name="NWTZ04.1.1._T">NWTZ04!$V$9</definedName>
    <definedName name="NWTZ04.1.1._U">NWTZ04!$W$9</definedName>
    <definedName name="NWTZ04.1.2._A">NWTZ04!$D$10</definedName>
    <definedName name="NWTZ04.1.2._B">NWTZ04!$E$10</definedName>
    <definedName name="NWTZ04.1.2._C">NWTZ04!$F$10</definedName>
    <definedName name="NWTZ04.1.2._D">NWTZ04!$G$10</definedName>
    <definedName name="NWTZ04.1.2._E">NWTZ04!$H$10</definedName>
    <definedName name="NWTZ04.1.2._F">NWTZ04!$I$10</definedName>
    <definedName name="NWTZ04.1.2._G">NWTZ04!$J$10</definedName>
    <definedName name="NWTZ04.1.2._H">NWTZ04!$K$10</definedName>
    <definedName name="NWTZ04.1.2._I">NWTZ04!$L$10</definedName>
    <definedName name="NWTZ04.1.2._J">NWTZ04!$M$10</definedName>
    <definedName name="NWTZ04.1.2._K">NWTZ04!$N$10</definedName>
    <definedName name="NWTZ04.1.2._L">NWTZ04!$O$10</definedName>
    <definedName name="NWTZ04.1.2._M">NWTZ04!$P$10</definedName>
    <definedName name="NWTZ04.1.2._N">NWTZ04!$Q$10</definedName>
    <definedName name="NWTZ04.1.2._O">NWTZ04!$R$10</definedName>
    <definedName name="NWTZ04.1.2._P">NWTZ04!$S$10</definedName>
    <definedName name="NWTZ04.1.2._R">NWTZ04!$T$10</definedName>
    <definedName name="NWTZ04.1.2._S">NWTZ04!$U$10</definedName>
    <definedName name="NWTZ04.1.2._T">NWTZ04!$V$10</definedName>
    <definedName name="NWTZ04.1.2._U">NWTZ04!$W$10</definedName>
    <definedName name="NWTZ04.1.3._A">NWTZ04!$D$11</definedName>
    <definedName name="NWTZ04.1.3._B">NWTZ04!$E$11</definedName>
    <definedName name="NWTZ04.1.3._C">NWTZ04!$F$11</definedName>
    <definedName name="NWTZ04.1.3._D">NWTZ04!$G$11</definedName>
    <definedName name="NWTZ04.1.3._E">NWTZ04!$H$11</definedName>
    <definedName name="NWTZ04.1.3._F">NWTZ04!$I$11</definedName>
    <definedName name="NWTZ04.1.3._G">NWTZ04!$J$11</definedName>
    <definedName name="NWTZ04.1.3._H">NWTZ04!$K$11</definedName>
    <definedName name="NWTZ04.1.3._I">NWTZ04!$L$11</definedName>
    <definedName name="NWTZ04.1.3._J">NWTZ04!$M$11</definedName>
    <definedName name="NWTZ04.1.3._K">NWTZ04!$N$11</definedName>
    <definedName name="NWTZ04.1.3._L">NWTZ04!$O$11</definedName>
    <definedName name="NWTZ04.1.3._M">NWTZ04!$P$11</definedName>
    <definedName name="NWTZ04.1.3._N">NWTZ04!$Q$11</definedName>
    <definedName name="NWTZ04.1.3._O">NWTZ04!$R$11</definedName>
    <definedName name="NWTZ04.1.3._P">NWTZ04!$S$11</definedName>
    <definedName name="NWTZ04.1.3._R">NWTZ04!$T$11</definedName>
    <definedName name="NWTZ04.1.3._S">NWTZ04!$U$11</definedName>
    <definedName name="NWTZ04.1.3._T">NWTZ04!$V$11</definedName>
    <definedName name="NWTZ04.1.3._U">NWTZ04!$W$11</definedName>
    <definedName name="NWTZ04.1.4._A">NWTZ04!$D$12</definedName>
    <definedName name="NWTZ04.1.4._B">NWTZ04!$E$12</definedName>
    <definedName name="NWTZ04.1.4._C">NWTZ04!$F$12</definedName>
    <definedName name="NWTZ04.1.4._D">NWTZ04!$G$12</definedName>
    <definedName name="NWTZ04.1.4._E">NWTZ04!$H$12</definedName>
    <definedName name="NWTZ04.1.4._F">NWTZ04!$I$12</definedName>
    <definedName name="NWTZ04.1.4._G">NWTZ04!$J$12</definedName>
    <definedName name="NWTZ04.1.4._H">NWTZ04!$K$12</definedName>
    <definedName name="NWTZ04.1.4._I">NWTZ04!$L$12</definedName>
    <definedName name="NWTZ04.1.4._J">NWTZ04!$M$12</definedName>
    <definedName name="NWTZ04.1.4._K">NWTZ04!$N$12</definedName>
    <definedName name="NWTZ04.1.4._L">NWTZ04!$O$12</definedName>
    <definedName name="NWTZ04.1.4._M">NWTZ04!$P$12</definedName>
    <definedName name="NWTZ04.1.4._N">NWTZ04!$Q$12</definedName>
    <definedName name="NWTZ04.1.4._O">NWTZ04!$R$12</definedName>
    <definedName name="NWTZ04.1.4._P">NWTZ04!$S$12</definedName>
    <definedName name="NWTZ04.1.4._R">NWTZ04!$T$12</definedName>
    <definedName name="NWTZ04.1.4._S">NWTZ04!$U$12</definedName>
    <definedName name="NWTZ04.1.4._T">NWTZ04!$V$12</definedName>
    <definedName name="NWTZ04.1.4._U">NWTZ04!$W$12</definedName>
    <definedName name="NWTZ04.1.5._A">NWTZ04!$D$13</definedName>
    <definedName name="NWTZ04.1.5._B">NWTZ04!$E$13</definedName>
    <definedName name="NWTZ04.1.5._C">NWTZ04!$F$13</definedName>
    <definedName name="NWTZ04.1.5._D">NWTZ04!$G$13</definedName>
    <definedName name="NWTZ04.1.5._E">NWTZ04!$H$13</definedName>
    <definedName name="NWTZ04.1.5._F">NWTZ04!$I$13</definedName>
    <definedName name="NWTZ04.1.5._G">NWTZ04!$J$13</definedName>
    <definedName name="NWTZ04.1.5._H">NWTZ04!$K$13</definedName>
    <definedName name="NWTZ04.1.5._I">NWTZ04!$L$13</definedName>
    <definedName name="NWTZ04.1.5._J">NWTZ04!$M$13</definedName>
    <definedName name="NWTZ04.1.5._K">NWTZ04!$N$13</definedName>
    <definedName name="NWTZ04.1.5._L">NWTZ04!$O$13</definedName>
    <definedName name="NWTZ04.1.5._M">NWTZ04!$P$13</definedName>
    <definedName name="NWTZ04.1.5._N">NWTZ04!$Q$13</definedName>
    <definedName name="NWTZ04.1.5._O">NWTZ04!$R$13</definedName>
    <definedName name="NWTZ04.1.5._P">NWTZ04!$S$13</definedName>
    <definedName name="NWTZ04.1.5._R">NWTZ04!$T$13</definedName>
    <definedName name="NWTZ04.1.5._S">NWTZ04!$U$13</definedName>
    <definedName name="NWTZ04.1.5._T">NWTZ04!$V$13</definedName>
    <definedName name="NWTZ04.1.5._U">NWTZ04!$W$13</definedName>
    <definedName name="NWTZ04.1.6._A">NWTZ04!$D$14</definedName>
    <definedName name="NWTZ04.1.6._B">NWTZ04!$E$14</definedName>
    <definedName name="NWTZ04.1.6._C">NWTZ04!$F$14</definedName>
    <definedName name="NWTZ04.1.6._D">NWTZ04!$G$14</definedName>
    <definedName name="NWTZ04.1.6._E">NWTZ04!$H$14</definedName>
    <definedName name="NWTZ04.1.6._F">NWTZ04!$I$14</definedName>
    <definedName name="NWTZ04.1.6._G">NWTZ04!$J$14</definedName>
    <definedName name="NWTZ04.1.6._H">NWTZ04!$K$14</definedName>
    <definedName name="NWTZ04.1.6._I">NWTZ04!$L$14</definedName>
    <definedName name="NWTZ04.1.6._J">NWTZ04!$M$14</definedName>
    <definedName name="NWTZ04.1.6._K">NWTZ04!$N$14</definedName>
    <definedName name="NWTZ04.1.6._L">NWTZ04!$O$14</definedName>
    <definedName name="NWTZ04.1.6._M">NWTZ04!$P$14</definedName>
    <definedName name="NWTZ04.1.6._N">NWTZ04!$Q$14</definedName>
    <definedName name="NWTZ04.1.6._O">NWTZ04!$R$14</definedName>
    <definedName name="NWTZ04.1.6._P">NWTZ04!$S$14</definedName>
    <definedName name="NWTZ04.1.6._R">NWTZ04!$T$14</definedName>
    <definedName name="NWTZ04.1.6._S">NWTZ04!$U$14</definedName>
    <definedName name="NWTZ04.1.6._T">NWTZ04!$V$14</definedName>
    <definedName name="NWTZ04.1.6._U">NWTZ04!$W$14</definedName>
    <definedName name="NWTZ04.1.7._A">NWTZ04!$D$15</definedName>
    <definedName name="NWTZ04.1.7._B">NWTZ04!$E$15</definedName>
    <definedName name="NWTZ04.1.7._C">NWTZ04!$F$15</definedName>
    <definedName name="NWTZ04.1.7._D">NWTZ04!$G$15</definedName>
    <definedName name="NWTZ04.1.7._E">NWTZ04!$H$15</definedName>
    <definedName name="NWTZ04.1.7._F">NWTZ04!$I$15</definedName>
    <definedName name="NWTZ04.1.7._G">NWTZ04!$J$15</definedName>
    <definedName name="NWTZ04.1.7._H">NWTZ04!$K$15</definedName>
    <definedName name="NWTZ04.1.7._I">NWTZ04!$L$15</definedName>
    <definedName name="NWTZ04.1.7._J">NWTZ04!$M$15</definedName>
    <definedName name="NWTZ04.1.7._K">NWTZ04!$N$15</definedName>
    <definedName name="NWTZ04.1.7._L">NWTZ04!$O$15</definedName>
    <definedName name="NWTZ04.1.7._M">NWTZ04!$P$15</definedName>
    <definedName name="NWTZ04.1.7._N">NWTZ04!$Q$15</definedName>
    <definedName name="NWTZ04.1.7._O">NWTZ04!$R$15</definedName>
    <definedName name="NWTZ04.1.7._P">NWTZ04!$S$15</definedName>
    <definedName name="NWTZ04.1.7._R">NWTZ04!$T$15</definedName>
    <definedName name="NWTZ04.1.7._S">NWTZ04!$U$15</definedName>
    <definedName name="NWTZ04.1.7._T">NWTZ04!$V$15</definedName>
    <definedName name="NWTZ04.1.7._U">NWTZ04!$W$15</definedName>
    <definedName name="NWTZ04.1.8._A">NWTZ04!$D$16</definedName>
    <definedName name="NWTZ04.1.8._B">NWTZ04!$E$16</definedName>
    <definedName name="NWTZ04.1.8._C">NWTZ04!$F$16</definedName>
    <definedName name="NWTZ04.1.8._D">NWTZ04!$G$16</definedName>
    <definedName name="NWTZ04.1.8._E">NWTZ04!$H$16</definedName>
    <definedName name="NWTZ04.1.8._F">NWTZ04!$I$16</definedName>
    <definedName name="NWTZ04.1.8._G">NWTZ04!$J$16</definedName>
    <definedName name="NWTZ04.1.8._H">NWTZ04!$K$16</definedName>
    <definedName name="NWTZ04.1.8._I">NWTZ04!$L$16</definedName>
    <definedName name="NWTZ04.1.8._J">NWTZ04!$M$16</definedName>
    <definedName name="NWTZ04.1.8._K">NWTZ04!$N$16</definedName>
    <definedName name="NWTZ04.1.8._L">NWTZ04!$O$16</definedName>
    <definedName name="NWTZ04.1.8._M">NWTZ04!$P$16</definedName>
    <definedName name="NWTZ04.1.8._N">NWTZ04!$Q$16</definedName>
    <definedName name="NWTZ04.1.8._O">NWTZ04!$R$16</definedName>
    <definedName name="NWTZ04.1.8._P">NWTZ04!$S$16</definedName>
    <definedName name="NWTZ04.1.8._R">NWTZ04!$T$16</definedName>
    <definedName name="NWTZ04.1.8._S">NWTZ04!$U$16</definedName>
    <definedName name="NWTZ04.1.8._T">NWTZ04!$V$16</definedName>
    <definedName name="NWTZ04.1.8._U">NWTZ04!$W$16</definedName>
    <definedName name="NWTZ04.1.9._A">NWTZ04!$D$17</definedName>
    <definedName name="NWTZ04.1.9._B">NWTZ04!$E$17</definedName>
    <definedName name="NWTZ04.1.9._C">NWTZ04!$F$17</definedName>
    <definedName name="NWTZ04.1.9._D">NWTZ04!$G$17</definedName>
    <definedName name="NWTZ04.1.9._E">NWTZ04!$H$17</definedName>
    <definedName name="NWTZ04.1.9._F">NWTZ04!$I$17</definedName>
    <definedName name="NWTZ04.1.9._G">NWTZ04!$J$17</definedName>
    <definedName name="NWTZ04.1.9._H">NWTZ04!$K$17</definedName>
    <definedName name="NWTZ04.1.9._I">NWTZ04!$L$17</definedName>
    <definedName name="NWTZ04.1.9._J">NWTZ04!$M$17</definedName>
    <definedName name="NWTZ04.1.9._K">NWTZ04!$N$17</definedName>
    <definedName name="NWTZ04.1.9._L">NWTZ04!$O$17</definedName>
    <definedName name="NWTZ04.1.9._M">NWTZ04!$P$17</definedName>
    <definedName name="NWTZ04.1.9._N">NWTZ04!$Q$17</definedName>
    <definedName name="NWTZ04.1.9._O">NWTZ04!$R$17</definedName>
    <definedName name="NWTZ04.1.9._P">NWTZ04!$S$17</definedName>
    <definedName name="NWTZ04.1.9._R">NWTZ04!$T$17</definedName>
    <definedName name="NWTZ04.1.9._S">NWTZ04!$U$17</definedName>
    <definedName name="NWTZ04.1.9._T">NWTZ04!$V$17</definedName>
    <definedName name="NWTZ04.1.9._U">NWTZ04!$W$17</definedName>
    <definedName name="NWTZ04.2._A">NWTZ04!$D$18</definedName>
    <definedName name="NWTZ04.2._B">NWTZ04!$E$18</definedName>
    <definedName name="NWTZ04.2._C">NWTZ04!$F$18</definedName>
    <definedName name="NWTZ04.2._D">NWTZ04!$G$18</definedName>
    <definedName name="NWTZ04.2._E">NWTZ04!$H$18</definedName>
    <definedName name="NWTZ04.2._F">NWTZ04!$I$18</definedName>
    <definedName name="NWTZ04.2._G">NWTZ04!$J$18</definedName>
    <definedName name="NWTZ04.2._H">NWTZ04!$K$18</definedName>
    <definedName name="NWTZ04.2._I">NWTZ04!$L$18</definedName>
    <definedName name="NWTZ04.2._J">NWTZ04!$M$18</definedName>
    <definedName name="NWTZ04.2._K">NWTZ04!$N$18</definedName>
    <definedName name="NWTZ04.2._L">NWTZ04!$O$18</definedName>
    <definedName name="NWTZ04.2._M">NWTZ04!$P$18</definedName>
    <definedName name="NWTZ04.2._N">NWTZ04!$Q$18</definedName>
    <definedName name="NWTZ04.2._O">NWTZ04!$R$18</definedName>
    <definedName name="NWTZ04.2._P">NWTZ04!$S$18</definedName>
    <definedName name="NWTZ04.2._R">NWTZ04!$T$18</definedName>
    <definedName name="NWTZ04.2._S">NWTZ04!$U$18</definedName>
    <definedName name="NWTZ04.2._T">NWTZ04!$V$18</definedName>
    <definedName name="NWTZ04.2._U">NWTZ04!$W$18</definedName>
    <definedName name="NWTZ04.2.1._A">NWTZ04!$D$19</definedName>
    <definedName name="NWTZ04.2.1._B">NWTZ04!$E$19</definedName>
    <definedName name="NWTZ04.2.1._C">NWTZ04!$F$19</definedName>
    <definedName name="NWTZ04.2.1._D">NWTZ04!$G$19</definedName>
    <definedName name="NWTZ04.2.1._E">NWTZ04!$H$19</definedName>
    <definedName name="NWTZ04.2.1._F">NWTZ04!$I$19</definedName>
    <definedName name="NWTZ04.2.1._G">NWTZ04!$J$19</definedName>
    <definedName name="NWTZ04.2.1._H">NWTZ04!$K$19</definedName>
    <definedName name="NWTZ04.2.1._I">NWTZ04!$L$19</definedName>
    <definedName name="NWTZ04.2.1._J">NWTZ04!$M$19</definedName>
    <definedName name="NWTZ04.2.1._K">NWTZ04!$N$19</definedName>
    <definedName name="NWTZ04.2.1._L">NWTZ04!$O$19</definedName>
    <definedName name="NWTZ04.2.1._M">NWTZ04!$P$19</definedName>
    <definedName name="NWTZ04.2.1._N">NWTZ04!$Q$19</definedName>
    <definedName name="NWTZ04.2.1._O">NWTZ04!$R$19</definedName>
    <definedName name="NWTZ04.2.1._P">NWTZ04!$S$19</definedName>
    <definedName name="NWTZ04.2.1._R">NWTZ04!$T$19</definedName>
    <definedName name="NWTZ04.2.1._S">NWTZ04!$U$19</definedName>
    <definedName name="NWTZ04.2.1._T">NWTZ04!$V$19</definedName>
    <definedName name="NWTZ04.2.1._U">NWTZ04!$W$19</definedName>
    <definedName name="NWTZ04.2.2._A">NWTZ04!$D$20</definedName>
    <definedName name="NWTZ04.2.2._B">NWTZ04!$E$20</definedName>
    <definedName name="NWTZ04.2.2._C">NWTZ04!$F$20</definedName>
    <definedName name="NWTZ04.2.2._D">NWTZ04!$G$20</definedName>
    <definedName name="NWTZ04.2.2._E">NWTZ04!$H$20</definedName>
    <definedName name="NWTZ04.2.2._F">NWTZ04!$I$20</definedName>
    <definedName name="NWTZ04.2.2._G">NWTZ04!$J$20</definedName>
    <definedName name="NWTZ04.2.2._H">NWTZ04!$K$20</definedName>
    <definedName name="NWTZ04.2.2._I">NWTZ04!$L$20</definedName>
    <definedName name="NWTZ04.2.2._J">NWTZ04!$M$20</definedName>
    <definedName name="NWTZ04.2.2._K">NWTZ04!$N$20</definedName>
    <definedName name="NWTZ04.2.2._L">NWTZ04!$O$20</definedName>
    <definedName name="NWTZ04.2.2._M">NWTZ04!$P$20</definedName>
    <definedName name="NWTZ04.2.2._N">NWTZ04!$Q$20</definedName>
    <definedName name="NWTZ04.2.2._O">NWTZ04!$R$20</definedName>
    <definedName name="NWTZ04.2.2._P">NWTZ04!$S$20</definedName>
    <definedName name="NWTZ04.2.2._R">NWTZ04!$T$20</definedName>
    <definedName name="NWTZ04.2.2._S">NWTZ04!$U$20</definedName>
    <definedName name="NWTZ04.2.2._T">NWTZ04!$V$20</definedName>
    <definedName name="NWTZ04.2.2._U">NWTZ04!$W$20</definedName>
    <definedName name="NWTZ04.2.3._A">NWTZ04!$D$21</definedName>
    <definedName name="NWTZ04.2.3._B">NWTZ04!$E$21</definedName>
    <definedName name="NWTZ04.2.3._C">NWTZ04!$F$21</definedName>
    <definedName name="NWTZ04.2.3._D">NWTZ04!$G$21</definedName>
    <definedName name="NWTZ04.2.3._E">NWTZ04!$H$21</definedName>
    <definedName name="NWTZ04.2.3._F">NWTZ04!$I$21</definedName>
    <definedName name="NWTZ04.2.3._G">NWTZ04!$J$21</definedName>
    <definedName name="NWTZ04.2.3._H">NWTZ04!$K$21</definedName>
    <definedName name="NWTZ04.2.3._I">NWTZ04!$L$21</definedName>
    <definedName name="NWTZ04.2.3._J">NWTZ04!$M$21</definedName>
    <definedName name="NWTZ04.2.3._K">NWTZ04!$N$21</definedName>
    <definedName name="NWTZ04.2.3._L">NWTZ04!$O$21</definedName>
    <definedName name="NWTZ04.2.3._M">NWTZ04!$P$21</definedName>
    <definedName name="NWTZ04.2.3._N">NWTZ04!$Q$21</definedName>
    <definedName name="NWTZ04.2.3._O">NWTZ04!$R$21</definedName>
    <definedName name="NWTZ04.2.3._P">NWTZ04!$S$21</definedName>
    <definedName name="NWTZ04.2.3._R">NWTZ04!$T$21</definedName>
    <definedName name="NWTZ04.2.3._S">NWTZ04!$U$21</definedName>
    <definedName name="NWTZ04.2.3._T">NWTZ04!$V$21</definedName>
    <definedName name="NWTZ04.2.3._U">NWTZ04!$W$21</definedName>
    <definedName name="NWTZ04.2.4._A">NWTZ04!$D$22</definedName>
    <definedName name="NWTZ04.2.4._B">NWTZ04!$E$22</definedName>
    <definedName name="NWTZ04.2.4._C">NWTZ04!$F$22</definedName>
    <definedName name="NWTZ04.2.4._D">NWTZ04!$G$22</definedName>
    <definedName name="NWTZ04.2.4._E">NWTZ04!$H$22</definedName>
    <definedName name="NWTZ04.2.4._F">NWTZ04!$I$22</definedName>
    <definedName name="NWTZ04.2.4._G">NWTZ04!$J$22</definedName>
    <definedName name="NWTZ04.2.4._H">NWTZ04!$K$22</definedName>
    <definedName name="NWTZ04.2.4._I">NWTZ04!$L$22</definedName>
    <definedName name="NWTZ04.2.4._J">NWTZ04!$M$22</definedName>
    <definedName name="NWTZ04.2.4._K">NWTZ04!$N$22</definedName>
    <definedName name="NWTZ04.2.4._L">NWTZ04!$O$22</definedName>
    <definedName name="NWTZ04.2.4._M">NWTZ04!$P$22</definedName>
    <definedName name="NWTZ04.2.4._N">NWTZ04!$Q$22</definedName>
    <definedName name="NWTZ04.2.4._O">NWTZ04!$R$22</definedName>
    <definedName name="NWTZ04.2.4._P">NWTZ04!$S$22</definedName>
    <definedName name="NWTZ04.2.4._R">NWTZ04!$T$22</definedName>
    <definedName name="NWTZ04.2.4._S">NWTZ04!$U$22</definedName>
    <definedName name="NWTZ04.2.4._T">NWTZ04!$V$22</definedName>
    <definedName name="NWTZ04.2.4._U">NWTZ04!$W$22</definedName>
    <definedName name="NWTZ04.2.5._A">NWTZ04!$D$23</definedName>
    <definedName name="NWTZ04.2.5._B">NWTZ04!$E$23</definedName>
    <definedName name="NWTZ04.2.5._C">NWTZ04!$F$23</definedName>
    <definedName name="NWTZ04.2.5._D">NWTZ04!$G$23</definedName>
    <definedName name="NWTZ04.2.5._E">NWTZ04!$H$23</definedName>
    <definedName name="NWTZ04.2.5._F">NWTZ04!$I$23</definedName>
    <definedName name="NWTZ04.2.5._G">NWTZ04!$J$23</definedName>
    <definedName name="NWTZ04.2.5._H">NWTZ04!$K$23</definedName>
    <definedName name="NWTZ04.2.5._I">NWTZ04!$L$23</definedName>
    <definedName name="NWTZ04.2.5._J">NWTZ04!$M$23</definedName>
    <definedName name="NWTZ04.2.5._K">NWTZ04!$N$23</definedName>
    <definedName name="NWTZ04.2.5._L">NWTZ04!$O$23</definedName>
    <definedName name="NWTZ04.2.5._M">NWTZ04!$P$23</definedName>
    <definedName name="NWTZ04.2.5._N">NWTZ04!$Q$23</definedName>
    <definedName name="NWTZ04.2.5._O">NWTZ04!$R$23</definedName>
    <definedName name="NWTZ04.2.5._P">NWTZ04!$S$23</definedName>
    <definedName name="NWTZ04.2.5._R">NWTZ04!$T$23</definedName>
    <definedName name="NWTZ04.2.5._S">NWTZ04!$U$23</definedName>
    <definedName name="NWTZ04.2.5._T">NWTZ04!$V$23</definedName>
    <definedName name="NWTZ04.2.5._U">NWTZ04!$W$23</definedName>
    <definedName name="NWTZ04.2.6._A">NWTZ04!$D$24</definedName>
    <definedName name="NWTZ04.2.6._B">NWTZ04!$E$24</definedName>
    <definedName name="NWTZ04.2.6._C">NWTZ04!$F$24</definedName>
    <definedName name="NWTZ04.2.6._D">NWTZ04!$G$24</definedName>
    <definedName name="NWTZ04.2.6._E">NWTZ04!$H$24</definedName>
    <definedName name="NWTZ04.2.6._F">NWTZ04!$I$24</definedName>
    <definedName name="NWTZ04.2.6._G">NWTZ04!$J$24</definedName>
    <definedName name="NWTZ04.2.6._H">NWTZ04!$K$24</definedName>
    <definedName name="NWTZ04.2.6._I">NWTZ04!$L$24</definedName>
    <definedName name="NWTZ04.2.6._J">NWTZ04!$M$24</definedName>
    <definedName name="NWTZ04.2.6._K">NWTZ04!$N$24</definedName>
    <definedName name="NWTZ04.2.6._L">NWTZ04!$O$24</definedName>
    <definedName name="NWTZ04.2.6._M">NWTZ04!$P$24</definedName>
    <definedName name="NWTZ04.2.6._N">NWTZ04!$Q$24</definedName>
    <definedName name="NWTZ04.2.6._O">NWTZ04!$R$24</definedName>
    <definedName name="NWTZ04.2.6._P">NWTZ04!$S$24</definedName>
    <definedName name="NWTZ04.2.6._R">NWTZ04!$T$24</definedName>
    <definedName name="NWTZ04.2.6._S">NWTZ04!$U$24</definedName>
    <definedName name="NWTZ04.2.6._T">NWTZ04!$V$24</definedName>
    <definedName name="NWTZ04.2.6._U">NWTZ04!$W$24</definedName>
    <definedName name="NWTZ04.2.7._A">NWTZ04!$D$25</definedName>
    <definedName name="NWTZ04.2.7._B">NWTZ04!$E$25</definedName>
    <definedName name="NWTZ04.2.7._C">NWTZ04!$F$25</definedName>
    <definedName name="NWTZ04.2.7._D">NWTZ04!$G$25</definedName>
    <definedName name="NWTZ04.2.7._E">NWTZ04!$H$25</definedName>
    <definedName name="NWTZ04.2.7._F">NWTZ04!$I$25</definedName>
    <definedName name="NWTZ04.2.7._G">NWTZ04!$J$25</definedName>
    <definedName name="NWTZ04.2.7._H">NWTZ04!$K$25</definedName>
    <definedName name="NWTZ04.2.7._I">NWTZ04!$L$25</definedName>
    <definedName name="NWTZ04.2.7._J">NWTZ04!$M$25</definedName>
    <definedName name="NWTZ04.2.7._K">NWTZ04!$N$25</definedName>
    <definedName name="NWTZ04.2.7._L">NWTZ04!$O$25</definedName>
    <definedName name="NWTZ04.2.7._M">NWTZ04!$P$25</definedName>
    <definedName name="NWTZ04.2.7._N">NWTZ04!$Q$25</definedName>
    <definedName name="NWTZ04.2.7._O">NWTZ04!$R$25</definedName>
    <definedName name="NWTZ04.2.7._P">NWTZ04!$S$25</definedName>
    <definedName name="NWTZ04.2.7._R">NWTZ04!$T$25</definedName>
    <definedName name="NWTZ04.2.7._S">NWTZ04!$U$25</definedName>
    <definedName name="NWTZ04.2.7._T">NWTZ04!$V$25</definedName>
    <definedName name="NWTZ04.2.7._U">NWTZ04!$W$25</definedName>
    <definedName name="NWTZ04.2.8._A">NWTZ04!$D$26</definedName>
    <definedName name="NWTZ04.2.8._B">NWTZ04!$E$26</definedName>
    <definedName name="NWTZ04.2.8._C">NWTZ04!$F$26</definedName>
    <definedName name="NWTZ04.2.8._D">NWTZ04!$G$26</definedName>
    <definedName name="NWTZ04.2.8._E">NWTZ04!$H$26</definedName>
    <definedName name="NWTZ04.2.8._F">NWTZ04!$I$26</definedName>
    <definedName name="NWTZ04.2.8._G">NWTZ04!$J$26</definedName>
    <definedName name="NWTZ04.2.8._H">NWTZ04!$K$26</definedName>
    <definedName name="NWTZ04.2.8._I">NWTZ04!$L$26</definedName>
    <definedName name="NWTZ04.2.8._J">NWTZ04!$M$26</definedName>
    <definedName name="NWTZ04.2.8._K">NWTZ04!$N$26</definedName>
    <definedName name="NWTZ04.2.8._L">NWTZ04!$O$26</definedName>
    <definedName name="NWTZ04.2.8._M">NWTZ04!$P$26</definedName>
    <definedName name="NWTZ04.2.8._N">NWTZ04!$Q$26</definedName>
    <definedName name="NWTZ04.2.8._O">NWTZ04!$R$26</definedName>
    <definedName name="NWTZ04.2.8._P">NWTZ04!$S$26</definedName>
    <definedName name="NWTZ04.2.8._R">NWTZ04!$T$26</definedName>
    <definedName name="NWTZ04.2.8._S">NWTZ04!$U$26</definedName>
    <definedName name="NWTZ04.2.8._T">NWTZ04!$V$26</definedName>
    <definedName name="NWTZ04.2.8._U">NWTZ04!$W$26</definedName>
    <definedName name="NWTZ04.2.9._A">NWTZ04!$D$27</definedName>
    <definedName name="NWTZ04.2.9._B">NWTZ04!$E$27</definedName>
    <definedName name="NWTZ04.2.9._C">NWTZ04!$F$27</definedName>
    <definedName name="NWTZ04.2.9._D">NWTZ04!$G$27</definedName>
    <definedName name="NWTZ04.2.9._E">NWTZ04!$H$27</definedName>
    <definedName name="NWTZ04.2.9._F">NWTZ04!$I$27</definedName>
    <definedName name="NWTZ04.2.9._G">NWTZ04!$J$27</definedName>
    <definedName name="NWTZ04.2.9._H">NWTZ04!$K$27</definedName>
    <definedName name="NWTZ04.2.9._I">NWTZ04!$L$27</definedName>
    <definedName name="NWTZ04.2.9._J">NWTZ04!$M$27</definedName>
    <definedName name="NWTZ04.2.9._K">NWTZ04!$N$27</definedName>
    <definedName name="NWTZ04.2.9._L">NWTZ04!$O$27</definedName>
    <definedName name="NWTZ04.2.9._M">NWTZ04!$P$27</definedName>
    <definedName name="NWTZ04.2.9._N">NWTZ04!$Q$27</definedName>
    <definedName name="NWTZ04.2.9._O">NWTZ04!$R$27</definedName>
    <definedName name="NWTZ04.2.9._P">NWTZ04!$S$27</definedName>
    <definedName name="NWTZ04.2.9._R">NWTZ04!$T$27</definedName>
    <definedName name="NWTZ04.2.9._S">NWTZ04!$U$27</definedName>
    <definedName name="NWTZ04.2.9._T">NWTZ04!$V$27</definedName>
    <definedName name="NWTZ04.2.9._U">NWTZ04!$W$27</definedName>
    <definedName name="OA01.1._A">'OA01'!$D$6</definedName>
    <definedName name="OA01.1._B">'OA01'!$E$6</definedName>
    <definedName name="OA01.1._C">'OA01'!$F$6</definedName>
    <definedName name="OA01.1.1._A">'OA01'!$D$7</definedName>
    <definedName name="OA01.1.1._B">'OA01'!$E$7</definedName>
    <definedName name="OA01.1.1._C">'OA01'!$F$7</definedName>
    <definedName name="OA01.1.2._A">'OA01'!$D$8</definedName>
    <definedName name="OA01.1.2._B">'OA01'!$E$8</definedName>
    <definedName name="OA01.1.2._C">'OA01'!$F$8</definedName>
    <definedName name="OA01.1.3._A">'OA01'!$D$9</definedName>
    <definedName name="OA01.1.3._B">'OA01'!$E$9</definedName>
    <definedName name="OA01.1.3._C">'OA01'!$F$9</definedName>
    <definedName name="OA01.1.4._A">'OA01'!$D$10</definedName>
    <definedName name="OA01.1.4._B">'OA01'!$E$10</definedName>
    <definedName name="OA01.1.4._C">'OA01'!$F$10</definedName>
    <definedName name="OA01.2._A">'OA01'!$D$11</definedName>
    <definedName name="OA01.2._B">'OA01'!$E$11</definedName>
    <definedName name="OA01.2._C">'OA01'!$F$11</definedName>
    <definedName name="OA01.2.1._A">'OA01'!$D$12</definedName>
    <definedName name="OA01.2.1._B">'OA01'!$E$12</definedName>
    <definedName name="OA01.2.1._C">'OA01'!$F$12</definedName>
    <definedName name="OA01.2.2._A">'OA01'!$D$13</definedName>
    <definedName name="OA01.2.2._B">'OA01'!$E$13</definedName>
    <definedName name="OA01.2.2._C">'OA01'!$F$13</definedName>
    <definedName name="OA01.2.3._A">'OA01'!$D$14</definedName>
    <definedName name="OA01.2.3._B">'OA01'!$E$14</definedName>
    <definedName name="OA01.2.3._C">'OA01'!$F$14</definedName>
    <definedName name="OA01.2.4._A">'OA01'!$D$15</definedName>
    <definedName name="OA01.2.4._B">'OA01'!$E$15</definedName>
    <definedName name="OA01.2.4._C">'OA01'!$F$15</definedName>
    <definedName name="OA01.2.5._A">'OA01'!$D$16</definedName>
    <definedName name="OA01.2.5._B">'OA01'!$E$16</definedName>
    <definedName name="OA01.2.5._C">'OA01'!$F$16</definedName>
    <definedName name="OA01.3._A">'OA01'!$D$17</definedName>
    <definedName name="OA01.3._B">'OA01'!$E$17</definedName>
    <definedName name="OA01.3._C">'OA01'!$F$17</definedName>
    <definedName name="OA02.1._A">'OA02'!$D$6</definedName>
    <definedName name="OA02.1._B">'OA02'!$E$6</definedName>
    <definedName name="OA02.1._C">'OA02'!$F$6</definedName>
    <definedName name="OA02.1._D">'OA02'!$G$6</definedName>
    <definedName name="OA02.1._E">'OA02'!$H$6</definedName>
    <definedName name="OA02.2._A">'OA02'!$D$7</definedName>
    <definedName name="OA02.2._B">'OA02'!$E$7</definedName>
    <definedName name="OA02.2._C">'OA02'!$F$7</definedName>
    <definedName name="OA02.2._D">'OA02'!$G$7</definedName>
    <definedName name="OA02.2._E">'OA02'!$H$7</definedName>
    <definedName name="OA02.3._A">'OA02'!$D$8</definedName>
    <definedName name="OA02.3._B">'OA02'!$E$8</definedName>
    <definedName name="OA02.3._C">'OA02'!$F$8</definedName>
    <definedName name="OA02.3._D">'OA02'!$G$8</definedName>
    <definedName name="OA02.3._E">'OA02'!$H$8</definedName>
    <definedName name="OA02.4._A">'OA02'!$D$9</definedName>
    <definedName name="OA02.4._B">'OA02'!$E$9</definedName>
    <definedName name="OA02.4._C">'OA02'!$F$9</definedName>
    <definedName name="OA02.4._D">'OA02'!$G$9</definedName>
    <definedName name="OA02.4._E">'OA02'!$H$9</definedName>
    <definedName name="OA02.5._A">'OA02'!$D$10</definedName>
    <definedName name="OA02.5._B">'OA02'!$E$10</definedName>
    <definedName name="OA02.5._C">'OA02'!$F$10</definedName>
    <definedName name="OA02.5._D">'OA02'!$G$10</definedName>
    <definedName name="OA02.5._E">'OA02'!$H$10</definedName>
    <definedName name="OA02.6._A">'OA02'!$D$11</definedName>
    <definedName name="OA02.6._B">'OA02'!$E$11</definedName>
    <definedName name="OA02.6._C">'OA02'!$F$11</definedName>
    <definedName name="OA02.6._D">'OA02'!$G$11</definedName>
    <definedName name="OA02.6._E">'OA02'!$H$11</definedName>
    <definedName name="OA02.7._A">'OA02'!$D$12</definedName>
    <definedName name="OA02.7._B">'OA02'!$E$12</definedName>
    <definedName name="OA02.7._C">'OA02'!$F$12</definedName>
    <definedName name="OA02.7._D">'OA02'!$G$12</definedName>
    <definedName name="OA02.7._E">'OA02'!$H$12</definedName>
    <definedName name="OA02.8._A">'OA02'!$D$13</definedName>
    <definedName name="OA02.8._B">'OA02'!$E$13</definedName>
    <definedName name="OA02.8._C">'OA02'!$F$13</definedName>
    <definedName name="OA02.8._D">'OA02'!$G$13</definedName>
    <definedName name="OA02.8._E">'OA02'!$H$13</definedName>
    <definedName name="OA03.1._A">'OA03'!$D$6</definedName>
    <definedName name="OA03.1.1._A">'OA03'!$D$7</definedName>
    <definedName name="OA03.1.2._A">'OA03'!$D$8</definedName>
    <definedName name="OA03.1.3._A">'OA03'!$D$9</definedName>
    <definedName name="PA01.1._A">'PA01'!$D$6</definedName>
    <definedName name="PA01.1.1._A">'PA01'!$D$7</definedName>
    <definedName name="PA01.1.2._A">'PA01'!$D$8</definedName>
    <definedName name="PA01.1.3._A">'PA01'!$D$9</definedName>
    <definedName name="PA01.2._A">'PA01'!$D$10</definedName>
    <definedName name="PA01.2.1._A">'PA01'!$D$11</definedName>
    <definedName name="PA01.2.2._A">'PA01'!$D$12</definedName>
    <definedName name="PA01.2.3._A">'PA01'!$D$13</definedName>
    <definedName name="PA01.2.4._A">'PA01'!$D$14</definedName>
    <definedName name="PA01.2.4.1._A">'PA01'!$D$15</definedName>
    <definedName name="PA01.2.4.2._A">'PA01'!$D$16</definedName>
    <definedName name="PA01.2.4.3._A">'PA01'!$D$17</definedName>
    <definedName name="PA01.2.4.4._A">'PA01'!$D$18</definedName>
    <definedName name="PIK01.1._A">'PIK01'!$D$6</definedName>
    <definedName name="PIK01.1._B">'PIK01'!$E$6</definedName>
    <definedName name="PIK01.10._A">'PIK01'!$D$15</definedName>
    <definedName name="PIK01.10._B">'PIK01'!$E$15</definedName>
    <definedName name="PIK01.11._A">'PIK01'!$D$16</definedName>
    <definedName name="PIK01.11._B">'PIK01'!$E$16</definedName>
    <definedName name="PIK01.12._A">'PIK01'!$D$17</definedName>
    <definedName name="PIK01.12._B">'PIK01'!$E$17</definedName>
    <definedName name="PIK01.2._A">'PIK01'!$D$7</definedName>
    <definedName name="PIK01.2._B">'PIK01'!$E$7</definedName>
    <definedName name="PIK01.3._A">'PIK01'!$D$8</definedName>
    <definedName name="PIK01.3._B">'PIK01'!$E$8</definedName>
    <definedName name="PIK01.4._A">'PIK01'!$D$9</definedName>
    <definedName name="PIK01.4._B">'PIK01'!$E$9</definedName>
    <definedName name="PIK01.5._A">'PIK01'!$D$10</definedName>
    <definedName name="PIK01.5._B">'PIK01'!$E$10</definedName>
    <definedName name="PIK01.6._A">'PIK01'!$D$11</definedName>
    <definedName name="PIK01.6._B">'PIK01'!$E$11</definedName>
    <definedName name="PIK01.7._A">'PIK01'!$D$12</definedName>
    <definedName name="PIK01.7._B">'PIK01'!$E$12</definedName>
    <definedName name="PIK01.8._A">'PIK01'!$D$13</definedName>
    <definedName name="PIK01.8._B">'PIK01'!$E$13</definedName>
    <definedName name="PIK01.9._A">'PIK01'!$D$14</definedName>
    <definedName name="PIK01.9._B">'PIK01'!$E$14</definedName>
    <definedName name="PIK02.1._A">'PIK02'!$D$6</definedName>
    <definedName name="PIK02.2._A">'PIK02'!$D$7</definedName>
    <definedName name="PIK02.3._A">'PIK02'!$D$8</definedName>
    <definedName name="PIK02.4._A">'PIK02'!$D$9</definedName>
    <definedName name="PIK02.5._A">'PIK02'!$D$10</definedName>
    <definedName name="PIK02.6._A">'PIK02'!$D$11</definedName>
    <definedName name="PIK02.7._A">'PIK02'!$D$12</definedName>
    <definedName name="PIK03.1._A">'PIK03'!$D$6</definedName>
    <definedName name="PIK03.2._A">'PIK03'!$D$7</definedName>
    <definedName name="PIK03.3._A">'PIK03'!$D$8</definedName>
    <definedName name="PIK03.3.1._A">'PIK03'!$D$9</definedName>
    <definedName name="PIK03.3.1.1._A">'PIK03'!$D$10</definedName>
    <definedName name="PIK03.3.2._A">'PIK03'!$D$11</definedName>
    <definedName name="PIK03.3.3._A">'PIK03'!$D$12</definedName>
    <definedName name="PIK03.3.4._A">'PIK03'!$D$13</definedName>
    <definedName name="PIK03.3.5._A">'PIK03'!$D$14</definedName>
    <definedName name="PIK03.3.6._A">'PIK03'!$D$15</definedName>
    <definedName name="PIK03.3.7._A">'PIK03'!$D$16</definedName>
    <definedName name="PIK03.3.8._A">'PIK03'!$D$17</definedName>
    <definedName name="PIK03.4._A">'PIK03'!$D$18</definedName>
    <definedName name="PIK03.4.1._A">'PIK03'!$D$19</definedName>
    <definedName name="PIK03.4.2._A">'PIK03'!$D$20</definedName>
    <definedName name="PIK03.4.3._A">'PIK03'!$D$21</definedName>
    <definedName name="PIK03.4.4._A">'PIK03'!$D$22</definedName>
    <definedName name="PIK03.5._A">'PIK03'!$D$23</definedName>
    <definedName name="PIK03.6._A">'PIK03'!$D$24</definedName>
    <definedName name="PIK03.7._A">'PIK03'!$D$25</definedName>
    <definedName name="PIK04.1._A">'PIK04'!$D$6</definedName>
    <definedName name="PIK04.1.1._A">'PIK04'!$D$7</definedName>
    <definedName name="PIK04.1.2._A">'PIK04'!$D$8</definedName>
    <definedName name="PIK04.2._A">'PIK04'!$D$9</definedName>
    <definedName name="PIK04.2.1._A">'PIK04'!$D$10</definedName>
    <definedName name="PIK04.2.2._A">'PIK04'!$D$11</definedName>
    <definedName name="PIK04.3._A">'PIK04'!$D$12</definedName>
    <definedName name="PIK05.1._A">'PIK05'!$D$6</definedName>
    <definedName name="PIK05.2._A">'PIK05'!$D$7</definedName>
    <definedName name="PIK05.3._A">'PIK05'!$D$8</definedName>
    <definedName name="PIK05.4._A">'PIK05'!$D$9</definedName>
    <definedName name="PIK06.1._A">'PIK06'!$D$6</definedName>
    <definedName name="PIK06.1._B">'PIK06'!$E$6</definedName>
    <definedName name="PIK06.1._C">'PIK06'!$F$6</definedName>
    <definedName name="PIK06.1._D">'PIK06'!$G$6</definedName>
    <definedName name="PIK06.1._E">'PIK06'!$H$6</definedName>
    <definedName name="PIK06.1._F">'PIK06'!$I$6</definedName>
    <definedName name="PIK06.1._G">'PIK06'!$J$6</definedName>
    <definedName name="PIK06.1.1._A">'PIK06'!$D$7</definedName>
    <definedName name="PIK06.1.1._B">'PIK06'!$E$7</definedName>
    <definedName name="PIK06.1.1._C">'PIK06'!$F$7</definedName>
    <definedName name="PIK06.1.1._D">'PIK06'!$G$7</definedName>
    <definedName name="PIK06.1.1._E">'PIK06'!$H$7</definedName>
    <definedName name="PIK06.1.1._F">'PIK06'!$I$7</definedName>
    <definedName name="PIK06.1.1._G">'PIK06'!$J$7</definedName>
    <definedName name="PIK06.1.2._A">'PIK06'!$D$8</definedName>
    <definedName name="PIK06.1.2._B">'PIK06'!$E$8</definedName>
    <definedName name="PIK06.1.2._C">'PIK06'!$F$8</definedName>
    <definedName name="PIK06.1.2._D">'PIK06'!$G$8</definedName>
    <definedName name="PIK06.1.2._E">'PIK06'!$H$8</definedName>
    <definedName name="PIK06.1.2._F">'PIK06'!$I$8</definedName>
    <definedName name="PIK06.1.2._G">'PIK06'!$J$8</definedName>
    <definedName name="PIK06.1.3._A">'PIK06'!$D$9</definedName>
    <definedName name="PIK06.1.3._B">'PIK06'!$E$9</definedName>
    <definedName name="PIK06.1.3._C">'PIK06'!$F$9</definedName>
    <definedName name="PIK06.1.3._D">'PIK06'!$G$9</definedName>
    <definedName name="PIK06.1.3._E">'PIK06'!$H$9</definedName>
    <definedName name="PIK06.1.3._F">'PIK06'!$I$9</definedName>
    <definedName name="PIK06.1.3._G">'PIK06'!$J$9</definedName>
    <definedName name="PIK06.1.3.1._A">'PIK06'!$D$10</definedName>
    <definedName name="PIK06.1.3.1._B">'PIK06'!$E$10</definedName>
    <definedName name="PIK06.1.3.1._C">'PIK06'!$F$10</definedName>
    <definedName name="PIK06.1.3.1._D">'PIK06'!$G$10</definedName>
    <definedName name="PIK06.1.3.1._E">'PIK06'!$H$10</definedName>
    <definedName name="PIK06.1.3.1._F">'PIK06'!$I$10</definedName>
    <definedName name="PIK06.1.3.1._G">'PIK06'!$J$10</definedName>
    <definedName name="PIK06.1.4._A">'PIK06'!$D$11</definedName>
    <definedName name="PIK06.1.4._B">'PIK06'!$E$11</definedName>
    <definedName name="PIK06.1.4._C">'PIK06'!$F$11</definedName>
    <definedName name="PIK06.1.4._D">'PIK06'!$G$11</definedName>
    <definedName name="PIK06.1.4._E">'PIK06'!$H$11</definedName>
    <definedName name="PIK06.1.4._F">'PIK06'!$I$11</definedName>
    <definedName name="PIK06.1.4._G">'PIK06'!$J$11</definedName>
    <definedName name="PIK06.1.5._A">'PIK06'!$D$12</definedName>
    <definedName name="PIK06.1.5._B">'PIK06'!$E$12</definedName>
    <definedName name="PIK06.1.5._C">'PIK06'!$F$12</definedName>
    <definedName name="PIK06.1.5._D">'PIK06'!$G$12</definedName>
    <definedName name="PIK06.1.5._E">'PIK06'!$H$12</definedName>
    <definedName name="PIK06.1.5._F">'PIK06'!$I$12</definedName>
    <definedName name="PIK06.1.5._G">'PIK06'!$J$12</definedName>
    <definedName name="PIK06.2._A">'PIK06'!$D$13</definedName>
    <definedName name="PIK06.2._B">'PIK06'!$E$13</definedName>
    <definedName name="PIK06.2._C">'PIK06'!$F$13</definedName>
    <definedName name="PIK06.2._D">'PIK06'!$G$13</definedName>
    <definedName name="PIK06.2._E">'PIK06'!$H$13</definedName>
    <definedName name="PIK06.2._F">'PIK06'!$I$13</definedName>
    <definedName name="PIK06.2._G">'PIK06'!$J$13</definedName>
    <definedName name="PIK06.3._A">'PIK06'!$D$14</definedName>
    <definedName name="PIK06.3._B">'PIK06'!$E$14</definedName>
    <definedName name="PIK06.3._C">'PIK06'!$F$14</definedName>
    <definedName name="PIK06.3._D">'PIK06'!$G$14</definedName>
    <definedName name="PIK06.3._E">'PIK06'!$H$14</definedName>
    <definedName name="PIK06.3._F">'PIK06'!$I$14</definedName>
    <definedName name="PIK06.3._G">'PIK06'!$J$14</definedName>
    <definedName name="PIK06.3.1._A">'PIK06'!$D$15</definedName>
    <definedName name="PIK06.3.1._B">'PIK06'!$E$15</definedName>
    <definedName name="PIK06.3.1._C">'PIK06'!$F$15</definedName>
    <definedName name="PIK06.3.1._D">'PIK06'!$G$15</definedName>
    <definedName name="PIK06.3.1._E">'PIK06'!$H$15</definedName>
    <definedName name="PIK06.3.1._F">'PIK06'!$I$15</definedName>
    <definedName name="PIK06.3.1._G">'PIK06'!$J$15</definedName>
    <definedName name="PIK06.3.2._A">'PIK06'!$D$16</definedName>
    <definedName name="PIK06.3.2._B">'PIK06'!$E$16</definedName>
    <definedName name="PIK06.3.2._C">'PIK06'!$F$16</definedName>
    <definedName name="PIK06.3.2._D">'PIK06'!$G$16</definedName>
    <definedName name="PIK06.3.2._E">'PIK06'!$H$16</definedName>
    <definedName name="PIK06.3.2._F">'PIK06'!$I$16</definedName>
    <definedName name="PIK06.3.2._G">'PIK06'!$J$16</definedName>
    <definedName name="PIK06.3.3._A">'PIK06'!$D$17</definedName>
    <definedName name="PIK06.3.3._B">'PIK06'!$E$17</definedName>
    <definedName name="PIK06.3.3._C">'PIK06'!$F$17</definedName>
    <definedName name="PIK06.3.3._D">'PIK06'!$G$17</definedName>
    <definedName name="PIK06.3.3._E">'PIK06'!$H$17</definedName>
    <definedName name="PIK06.3.3._F">'PIK06'!$I$17</definedName>
    <definedName name="PIK06.3.3._G">'PIK06'!$J$17</definedName>
    <definedName name="PIK06.3.4._A">'PIK06'!$D$18</definedName>
    <definedName name="PIK06.3.4._B">'PIK06'!$E$18</definedName>
    <definedName name="PIK06.3.4._C">'PIK06'!$F$18</definedName>
    <definedName name="PIK06.3.4._D">'PIK06'!$G$18</definedName>
    <definedName name="PIK06.3.4._E">'PIK06'!$H$18</definedName>
    <definedName name="PIK06.3.4._F">'PIK06'!$I$18</definedName>
    <definedName name="PIK06.3.4._G">'PIK06'!$J$18</definedName>
    <definedName name="PIK06.3.4.1._A">'PIK06'!$D$19</definedName>
    <definedName name="PIK06.3.4.1._B">'PIK06'!$E$19</definedName>
    <definedName name="PIK06.3.4.1._C">'PIK06'!$F$19</definedName>
    <definedName name="PIK06.3.4.1._D">'PIK06'!$G$19</definedName>
    <definedName name="PIK06.3.4.1._E">'PIK06'!$H$19</definedName>
    <definedName name="PIK06.3.4.1._F">'PIK06'!$I$19</definedName>
    <definedName name="PIK06.3.4.1._G">'PIK06'!$J$19</definedName>
    <definedName name="PIK06.3.5._A">'PIK06'!$D$20</definedName>
    <definedName name="PIK06.3.5._B">'PIK06'!$E$20</definedName>
    <definedName name="PIK06.3.5._C">'PIK06'!$F$20</definedName>
    <definedName name="PIK06.3.5._D">'PIK06'!$G$20</definedName>
    <definedName name="PIK06.3.5._E">'PIK06'!$H$20</definedName>
    <definedName name="PIK06.3.5._F">'PIK06'!$I$20</definedName>
    <definedName name="PIK06.3.5._G">'PIK06'!$J$20</definedName>
    <definedName name="PIK06.3.6._A">'PIK06'!$D$21</definedName>
    <definedName name="PIK06.3.6._B">'PIK06'!$E$21</definedName>
    <definedName name="PIK06.3.6._C">'PIK06'!$F$21</definedName>
    <definedName name="PIK06.3.6._D">'PIK06'!$G$21</definedName>
    <definedName name="PIK06.3.6._E">'PIK06'!$H$21</definedName>
    <definedName name="PIK06.3.6._F">'PIK06'!$I$21</definedName>
    <definedName name="PIK06.3.6._G">'PIK06'!$J$21</definedName>
    <definedName name="PIK06.4._A">'PIK06'!$D$22</definedName>
    <definedName name="PIK06.4._B">'PIK06'!$E$22</definedName>
    <definedName name="PIK06.4._C">'PIK06'!$F$22</definedName>
    <definedName name="PIK06.4._D">'PIK06'!$G$22</definedName>
    <definedName name="PIK06.4._E">'PIK06'!$H$22</definedName>
    <definedName name="PIK06.4._F">'PIK06'!$I$22</definedName>
    <definedName name="PIK06.4._G">'PIK06'!$J$22</definedName>
    <definedName name="PIK07.1._A">'PIK07'!$D$7</definedName>
    <definedName name="PIK07.1._B">'PIK07'!$E$7</definedName>
    <definedName name="PIK07.1._C">'PIK07'!$F$7</definedName>
    <definedName name="PIK07.1._D">'PIK07'!$G$7</definedName>
    <definedName name="PIK07.1._E">'PIK07'!$H$7</definedName>
    <definedName name="PIK07.1._F">'PIK07'!$I$7</definedName>
    <definedName name="PIK07.1._G">'PIK07'!$J$7</definedName>
    <definedName name="PIK07.1._H">'PIK07'!$K$7</definedName>
    <definedName name="PIK07.1._I">'PIK07'!$L$7</definedName>
    <definedName name="PIK07.1._J">'PIK07'!$M$7</definedName>
    <definedName name="PIK07.1._K">'PIK07'!$N$7</definedName>
    <definedName name="PIK07.1._L">'PIK07'!$O$7</definedName>
    <definedName name="PIK07.1._Ł">'PIK07'!$P$7</definedName>
    <definedName name="PIK07.1._M">'PIK07'!$Q$7</definedName>
    <definedName name="PIK07.1._N">'PIK07'!$R$7</definedName>
    <definedName name="PIK07.1._O">'PIK07'!$S$7</definedName>
    <definedName name="PIK07.1._P">'PIK07'!$T$7</definedName>
    <definedName name="PIK07.1._R">'PIK07'!$U$7</definedName>
    <definedName name="PIK07.1._S">'PIK07'!$V$7</definedName>
    <definedName name="PIK07.1._T">'PIK07'!$W$7</definedName>
    <definedName name="PIK07.1._U">'PIK07'!$X$7</definedName>
    <definedName name="PIK07.1.1._A">'PIK07'!$D$8</definedName>
    <definedName name="PIK07.1.1._B">'PIK07'!$E$8</definedName>
    <definedName name="PIK07.1.1._C">'PIK07'!$F$8</definedName>
    <definedName name="PIK07.1.1._D">'PIK07'!$G$8</definedName>
    <definedName name="PIK07.1.1._E">'PIK07'!$H$8</definedName>
    <definedName name="PIK07.1.1._F">'PIK07'!$I$8</definedName>
    <definedName name="PIK07.1.1._G">'PIK07'!$J$8</definedName>
    <definedName name="PIK07.1.1._H">'PIK07'!$K$8</definedName>
    <definedName name="PIK07.1.1._I">'PIK07'!$L$8</definedName>
    <definedName name="PIK07.1.1._J">'PIK07'!$M$8</definedName>
    <definedName name="PIK07.1.1._K">'PIK07'!$N$8</definedName>
    <definedName name="PIK07.1.1._L">'PIK07'!$O$8</definedName>
    <definedName name="PIK07.1.1._Ł">'PIK07'!$P$8</definedName>
    <definedName name="PIK07.1.1._M">'PIK07'!$Q$8</definedName>
    <definedName name="PIK07.1.1._N">'PIK07'!$R$8</definedName>
    <definedName name="PIK07.1.1._O">'PIK07'!$S$8</definedName>
    <definedName name="PIK07.1.1._P">'PIK07'!$T$8</definedName>
    <definedName name="PIK07.1.1._R">'PIK07'!$U$8</definedName>
    <definedName name="PIK07.1.1._S">'PIK07'!$V$8</definedName>
    <definedName name="PIK07.1.1._T">'PIK07'!$W$8</definedName>
    <definedName name="PIK07.1.1._U">'PIK07'!$X$8</definedName>
    <definedName name="PIK07.1.2._A">'PIK07'!$D$9</definedName>
    <definedName name="PIK07.1.2._B">'PIK07'!$E$9</definedName>
    <definedName name="PIK07.1.2._C">'PIK07'!$F$9</definedName>
    <definedName name="PIK07.1.2._D">'PIK07'!$G$9</definedName>
    <definedName name="PIK07.1.2._E">'PIK07'!$H$9</definedName>
    <definedName name="PIK07.1.2._F">'PIK07'!$I$9</definedName>
    <definedName name="PIK07.1.2._G">'PIK07'!$J$9</definedName>
    <definedName name="PIK07.1.2._H">'PIK07'!$K$9</definedName>
    <definedName name="PIK07.1.2._I">'PIK07'!$L$9</definedName>
    <definedName name="PIK07.1.2._J">'PIK07'!$M$9</definedName>
    <definedName name="PIK07.1.2._K">'PIK07'!$N$9</definedName>
    <definedName name="PIK07.1.2._L">'PIK07'!$O$9</definedName>
    <definedName name="PIK07.1.2._Ł">'PIK07'!$P$9</definedName>
    <definedName name="PIK07.1.2._M">'PIK07'!$Q$9</definedName>
    <definedName name="PIK07.1.2._N">'PIK07'!$R$9</definedName>
    <definedName name="PIK07.1.2._O">'PIK07'!$S$9</definedName>
    <definedName name="PIK07.1.2._P">'PIK07'!$T$9</definedName>
    <definedName name="PIK07.1.2._R">'PIK07'!$U$9</definedName>
    <definedName name="PIK07.1.2._S">'PIK07'!$V$9</definedName>
    <definedName name="PIK07.1.2._T">'PIK07'!$W$9</definedName>
    <definedName name="PIK07.1.2._U">'PIK07'!$X$9</definedName>
    <definedName name="PIK07.1.3._A">'PIK07'!$D$10</definedName>
    <definedName name="PIK07.1.3._B">'PIK07'!$E$10</definedName>
    <definedName name="PIK07.1.3._C">'PIK07'!$F$10</definedName>
    <definedName name="PIK07.1.3._D">'PIK07'!$G$10</definedName>
    <definedName name="PIK07.1.3._E">'PIK07'!$H$10</definedName>
    <definedName name="PIK07.1.3._F">'PIK07'!$I$10</definedName>
    <definedName name="PIK07.1.3._G">'PIK07'!$J$10</definedName>
    <definedName name="PIK07.1.3._H">'PIK07'!$K$10</definedName>
    <definedName name="PIK07.1.3._I">'PIK07'!$L$10</definedName>
    <definedName name="PIK07.1.3._J">'PIK07'!$M$10</definedName>
    <definedName name="PIK07.1.3._K">'PIK07'!$N$10</definedName>
    <definedName name="PIK07.1.3._L">'PIK07'!$O$10</definedName>
    <definedName name="PIK07.1.3._Ł">'PIK07'!$P$10</definedName>
    <definedName name="PIK07.1.3._M">'PIK07'!$Q$10</definedName>
    <definedName name="PIK07.1.3._N">'PIK07'!$R$10</definedName>
    <definedName name="PIK07.1.3._O">'PIK07'!$S$10</definedName>
    <definedName name="PIK07.1.3._P">'PIK07'!$T$10</definedName>
    <definedName name="PIK07.1.3._R">'PIK07'!$U$10</definedName>
    <definedName name="PIK07.1.3._S">'PIK07'!$V$10</definedName>
    <definedName name="PIK07.1.3._T">'PIK07'!$W$10</definedName>
    <definedName name="PIK07.1.3._U">'PIK07'!$X$10</definedName>
    <definedName name="PIK07.2._A">'PIK07'!$D$11</definedName>
    <definedName name="PIK07.2._B">'PIK07'!$E$11</definedName>
    <definedName name="PIK07.2._C">'PIK07'!$F$11</definedName>
    <definedName name="PIK07.2._D">'PIK07'!$G$11</definedName>
    <definedName name="PIK07.2._E">'PIK07'!$H$11</definedName>
    <definedName name="PIK07.2._F">'PIK07'!$I$11</definedName>
    <definedName name="PIK07.2._G">'PIK07'!$J$11</definedName>
    <definedName name="PIK07.2._H">'PIK07'!$K$11</definedName>
    <definedName name="PIK07.2._I">'PIK07'!$L$11</definedName>
    <definedName name="PIK07.2._J">'PIK07'!$M$11</definedName>
    <definedName name="PIK07.2._K">'PIK07'!$N$11</definedName>
    <definedName name="PIK07.2._L">'PIK07'!$O$11</definedName>
    <definedName name="PIK07.2._Ł">'PIK07'!$P$11</definedName>
    <definedName name="PIK07.2._M">'PIK07'!$Q$11</definedName>
    <definedName name="PIK07.2._N">'PIK07'!$R$11</definedName>
    <definedName name="PIK07.2._O">'PIK07'!$S$11</definedName>
    <definedName name="PIK07.2._P">'PIK07'!$T$11</definedName>
    <definedName name="PIK07.2._R">'PIK07'!$U$11</definedName>
    <definedName name="PIK07.2._S">'PIK07'!$V$11</definedName>
    <definedName name="PIK07.2._T">'PIK07'!$W$11</definedName>
    <definedName name="PIK07.2._U">'PIK07'!$X$11</definedName>
    <definedName name="PIK07.2.1._A">'PIK07'!$D$12</definedName>
    <definedName name="PIK07.2.1._B">'PIK07'!$E$12</definedName>
    <definedName name="PIK07.2.1._C">'PIK07'!$F$12</definedName>
    <definedName name="PIK07.2.1._D">'PIK07'!$G$12</definedName>
    <definedName name="PIK07.2.1._E">'PIK07'!$H$12</definedName>
    <definedName name="PIK07.2.1._F">'PIK07'!$I$12</definedName>
    <definedName name="PIK07.2.1._G">'PIK07'!$J$12</definedName>
    <definedName name="PIK07.2.1._H">'PIK07'!$K$12</definedName>
    <definedName name="PIK07.2.1._I">'PIK07'!$L$12</definedName>
    <definedName name="PIK07.2.1._J">'PIK07'!$M$12</definedName>
    <definedName name="PIK07.2.1._K">'PIK07'!$N$12</definedName>
    <definedName name="PIK07.2.1._L">'PIK07'!$O$12</definedName>
    <definedName name="PIK07.2.1._Ł">'PIK07'!$P$12</definedName>
    <definedName name="PIK07.2.1._M">'PIK07'!$Q$12</definedName>
    <definedName name="PIK07.2.1._N">'PIK07'!$R$12</definedName>
    <definedName name="PIK07.2.1._O">'PIK07'!$S$12</definedName>
    <definedName name="PIK07.2.1._P">'PIK07'!$T$12</definedName>
    <definedName name="PIK07.2.1._R">'PIK07'!$U$12</definedName>
    <definedName name="PIK07.2.1._S">'PIK07'!$V$12</definedName>
    <definedName name="PIK07.2.1._T">'PIK07'!$W$12</definedName>
    <definedName name="PIK07.2.1._U">'PIK07'!$X$12</definedName>
    <definedName name="PIK07.2.2._A">'PIK07'!$D$13</definedName>
    <definedName name="PIK07.2.2._B">'PIK07'!$E$13</definedName>
    <definedName name="PIK07.2.2._C">'PIK07'!$F$13</definedName>
    <definedName name="PIK07.2.2._D">'PIK07'!$G$13</definedName>
    <definedName name="PIK07.2.2._E">'PIK07'!$H$13</definedName>
    <definedName name="PIK07.2.2._F">'PIK07'!$I$13</definedName>
    <definedName name="PIK07.2.2._G">'PIK07'!$J$13</definedName>
    <definedName name="PIK07.2.2._H">'PIK07'!$K$13</definedName>
    <definedName name="PIK07.2.2._I">'PIK07'!$L$13</definedName>
    <definedName name="PIK07.2.2._J">'PIK07'!$M$13</definedName>
    <definedName name="PIK07.2.2._K">'PIK07'!$N$13</definedName>
    <definedName name="PIK07.2.2._L">'PIK07'!$O$13</definedName>
    <definedName name="PIK07.2.2._Ł">'PIK07'!$P$13</definedName>
    <definedName name="PIK07.2.2._M">'PIK07'!$Q$13</definedName>
    <definedName name="PIK07.2.2._N">'PIK07'!$R$13</definedName>
    <definedName name="PIK07.2.2._O">'PIK07'!$S$13</definedName>
    <definedName name="PIK07.2.2._P">'PIK07'!$T$13</definedName>
    <definedName name="PIK07.2.2._R">'PIK07'!$U$13</definedName>
    <definedName name="PIK07.2.2._S">'PIK07'!$V$13</definedName>
    <definedName name="PIK07.2.2._T">'PIK07'!$W$13</definedName>
    <definedName name="PIK07.2.2._U">'PIK07'!$X$13</definedName>
    <definedName name="PIK07.2.3._A">'PIK07'!$D$14</definedName>
    <definedName name="PIK07.2.3._B">'PIK07'!$E$14</definedName>
    <definedName name="PIK07.2.3._C">'PIK07'!$F$14</definedName>
    <definedName name="PIK07.2.3._D">'PIK07'!$G$14</definedName>
    <definedName name="PIK07.2.3._E">'PIK07'!$H$14</definedName>
    <definedName name="PIK07.2.3._F">'PIK07'!$I$14</definedName>
    <definedName name="PIK07.2.3._G">'PIK07'!$J$14</definedName>
    <definedName name="PIK07.2.3._H">'PIK07'!$K$14</definedName>
    <definedName name="PIK07.2.3._I">'PIK07'!$L$14</definedName>
    <definedName name="PIK07.2.3._J">'PIK07'!$M$14</definedName>
    <definedName name="PIK07.2.3._K">'PIK07'!$N$14</definedName>
    <definedName name="PIK07.2.3._L">'PIK07'!$O$14</definedName>
    <definedName name="PIK07.2.3._Ł">'PIK07'!$P$14</definedName>
    <definedName name="PIK07.2.3._M">'PIK07'!$Q$14</definedName>
    <definedName name="PIK07.2.3._N">'PIK07'!$R$14</definedName>
    <definedName name="PIK07.2.3._O">'PIK07'!$S$14</definedName>
    <definedName name="PIK07.2.3._P">'PIK07'!$T$14</definedName>
    <definedName name="PIK07.2.3._R">'PIK07'!$U$14</definedName>
    <definedName name="PIK07.2.3._S">'PIK07'!$V$14</definedName>
    <definedName name="PIK07.2.3._T">'PIK07'!$W$14</definedName>
    <definedName name="PIK07.2.3._U">'PIK07'!$X$14</definedName>
    <definedName name="PIK07.3._A">'PIK07'!$D$15</definedName>
    <definedName name="PIK07.3._B">'PIK07'!$E$15</definedName>
    <definedName name="PIK07.3._C">'PIK07'!$F$15</definedName>
    <definedName name="PIK07.3._D">'PIK07'!$G$15</definedName>
    <definedName name="PIK07.3._E">'PIK07'!$H$15</definedName>
    <definedName name="PIK07.3._F">'PIK07'!$I$15</definedName>
    <definedName name="PIK07.3._G">'PIK07'!$J$15</definedName>
    <definedName name="PIK07.3._H">'PIK07'!$K$15</definedName>
    <definedName name="PIK07.3._I">'PIK07'!$L$15</definedName>
    <definedName name="PIK07.3._J">'PIK07'!$M$15</definedName>
    <definedName name="PIK07.3._K">'PIK07'!$N$15</definedName>
    <definedName name="PIK07.3._L">'PIK07'!$O$15</definedName>
    <definedName name="PIK07.3._Ł">'PIK07'!$P$15</definedName>
    <definedName name="PIK07.3._M">'PIK07'!$Q$15</definedName>
    <definedName name="PIK07.3._N">'PIK07'!$R$15</definedName>
    <definedName name="PIK07.3._O">'PIK07'!$S$15</definedName>
    <definedName name="PIK07.3._P">'PIK07'!$T$15</definedName>
    <definedName name="PIK07.3._R">'PIK07'!$U$15</definedName>
    <definedName name="PIK07.3._S">'PIK07'!$V$15</definedName>
    <definedName name="PIK07.3._T">'PIK07'!$W$15</definedName>
    <definedName name="PIK07.3._U">'PIK07'!$X$15</definedName>
    <definedName name="PIK08.1._A">'PIK08'!$D$7</definedName>
    <definedName name="PIK08.1._B">'PIK08'!$E$7</definedName>
    <definedName name="PIK08.1._C">'PIK08'!$F$7</definedName>
    <definedName name="PIK08.1._D">'PIK08'!$G$7</definedName>
    <definedName name="PIK08.1._E">'PIK08'!$H$7</definedName>
    <definedName name="PIK08.1._F">'PIK08'!$I$7</definedName>
    <definedName name="PIK08.1._G">'PIK08'!$J$7</definedName>
    <definedName name="PIK08.1._H">'PIK08'!$K$7</definedName>
    <definedName name="PIK08.1._I">'PIK08'!$L$7</definedName>
    <definedName name="PIK08.1._J">'PIK08'!$M$7</definedName>
    <definedName name="PIK08.1._K">'PIK08'!$N$7</definedName>
    <definedName name="PIK08.1._L">'PIK08'!$O$7</definedName>
    <definedName name="PIK08.1._Ł">'PIK08'!$P$7</definedName>
    <definedName name="PIK08.1._M">'PIK08'!$Q$7</definedName>
    <definedName name="PIK08.1._N">'PIK08'!$R$7</definedName>
    <definedName name="PIK08.1._O">'PIK08'!$S$7</definedName>
    <definedName name="PIK08.1._P">'PIK08'!$T$7</definedName>
    <definedName name="PIK08.1._R">'PIK08'!$U$7</definedName>
    <definedName name="PIK08.1._S">'PIK08'!$V$7</definedName>
    <definedName name="PIK08.1._T">'PIK08'!$W$7</definedName>
    <definedName name="PIK08.1._U">'PIK08'!$X$7</definedName>
    <definedName name="PIK08.1.1._A">'PIK08'!$D$8</definedName>
    <definedName name="PIK08.1.1._B">'PIK08'!$E$8</definedName>
    <definedName name="PIK08.1.1._C">'PIK08'!$F$8</definedName>
    <definedName name="PIK08.1.1._D">'PIK08'!$G$8</definedName>
    <definedName name="PIK08.1.1._E">'PIK08'!$H$8</definedName>
    <definedName name="PIK08.1.1._F">'PIK08'!$I$8</definedName>
    <definedName name="PIK08.1.1._G">'PIK08'!$J$8</definedName>
    <definedName name="PIK08.1.1._H">'PIK08'!$K$8</definedName>
    <definedName name="PIK08.1.1._I">'PIK08'!$L$8</definedName>
    <definedName name="PIK08.1.1._J">'PIK08'!$M$8</definedName>
    <definedName name="PIK08.1.1._K">'PIK08'!$N$8</definedName>
    <definedName name="PIK08.1.1._L">'PIK08'!$O$8</definedName>
    <definedName name="PIK08.1.1._Ł">'PIK08'!$P$8</definedName>
    <definedName name="PIK08.1.1._M">'PIK08'!$Q$8</definedName>
    <definedName name="PIK08.1.1._N">'PIK08'!$R$8</definedName>
    <definedName name="PIK08.1.1._O">'PIK08'!$S$8</definedName>
    <definedName name="PIK08.1.1._P">'PIK08'!$T$8</definedName>
    <definedName name="PIK08.1.1._R">'PIK08'!$U$8</definedName>
    <definedName name="PIK08.1.1._S">'PIK08'!$V$8</definedName>
    <definedName name="PIK08.1.1._T">'PIK08'!$W$8</definedName>
    <definedName name="PIK08.1.1._U">'PIK08'!$X$8</definedName>
    <definedName name="PIK08.1.2._A">'PIK08'!$D$9</definedName>
    <definedName name="PIK08.1.2._B">'PIK08'!$E$9</definedName>
    <definedName name="PIK08.1.2._C">'PIK08'!$F$9</definedName>
    <definedName name="PIK08.1.2._D">'PIK08'!$G$9</definedName>
    <definedName name="PIK08.1.2._E">'PIK08'!$H$9</definedName>
    <definedName name="PIK08.1.2._F">'PIK08'!$I$9</definedName>
    <definedName name="PIK08.1.2._G">'PIK08'!$J$9</definedName>
    <definedName name="PIK08.1.2._H">'PIK08'!$K$9</definedName>
    <definedName name="PIK08.1.2._I">'PIK08'!$L$9</definedName>
    <definedName name="PIK08.1.2._J">'PIK08'!$M$9</definedName>
    <definedName name="PIK08.1.2._K">'PIK08'!$N$9</definedName>
    <definedName name="PIK08.1.2._L">'PIK08'!$O$9</definedName>
    <definedName name="PIK08.1.2._Ł">'PIK08'!$P$9</definedName>
    <definedName name="PIK08.1.2._M">'PIK08'!$Q$9</definedName>
    <definedName name="PIK08.1.2._N">'PIK08'!$R$9</definedName>
    <definedName name="PIK08.1.2._O">'PIK08'!$S$9</definedName>
    <definedName name="PIK08.1.2._P">'PIK08'!$T$9</definedName>
    <definedName name="PIK08.1.2._R">'PIK08'!$U$9</definedName>
    <definedName name="PIK08.1.2._S">'PIK08'!$V$9</definedName>
    <definedName name="PIK08.1.2._T">'PIK08'!$W$9</definedName>
    <definedName name="PIK08.1.2._U">'PIK08'!$X$9</definedName>
    <definedName name="PIK08.1.3._A">'PIK08'!$D$10</definedName>
    <definedName name="PIK08.1.3._B">'PIK08'!$E$10</definedName>
    <definedName name="PIK08.1.3._C">'PIK08'!$F$10</definedName>
    <definedName name="PIK08.1.3._D">'PIK08'!$G$10</definedName>
    <definedName name="PIK08.1.3._E">'PIK08'!$H$10</definedName>
    <definedName name="PIK08.1.3._F">'PIK08'!$I$10</definedName>
    <definedName name="PIK08.1.3._G">'PIK08'!$J$10</definedName>
    <definedName name="PIK08.1.3._H">'PIK08'!$K$10</definedName>
    <definedName name="PIK08.1.3._I">'PIK08'!$L$10</definedName>
    <definedName name="PIK08.1.3._J">'PIK08'!$M$10</definedName>
    <definedName name="PIK08.1.3._K">'PIK08'!$N$10</definedName>
    <definedName name="PIK08.1.3._L">'PIK08'!$O$10</definedName>
    <definedName name="PIK08.1.3._Ł">'PIK08'!$P$10</definedName>
    <definedName name="PIK08.1.3._M">'PIK08'!$Q$10</definedName>
    <definedName name="PIK08.1.3._N">'PIK08'!$R$10</definedName>
    <definedName name="PIK08.1.3._O">'PIK08'!$S$10</definedName>
    <definedName name="PIK08.1.3._P">'PIK08'!$T$10</definedName>
    <definedName name="PIK08.1.3._R">'PIK08'!$U$10</definedName>
    <definedName name="PIK08.1.3._S">'PIK08'!$V$10</definedName>
    <definedName name="PIK08.1.3._T">'PIK08'!$W$10</definedName>
    <definedName name="PIK08.1.3._U">'PIK08'!$X$10</definedName>
    <definedName name="PIK08.2._A">'PIK08'!$D$11</definedName>
    <definedName name="PIK08.2._B">'PIK08'!$E$11</definedName>
    <definedName name="PIK08.2._C">'PIK08'!$F$11</definedName>
    <definedName name="PIK08.2._D">'PIK08'!$G$11</definedName>
    <definedName name="PIK08.2._E">'PIK08'!$H$11</definedName>
    <definedName name="PIK08.2._F">'PIK08'!$I$11</definedName>
    <definedName name="PIK08.2._G">'PIK08'!$J$11</definedName>
    <definedName name="PIK08.2._H">'PIK08'!$K$11</definedName>
    <definedName name="PIK08.2._I">'PIK08'!$L$11</definedName>
    <definedName name="PIK08.2._J">'PIK08'!$M$11</definedName>
    <definedName name="PIK08.2._K">'PIK08'!$N$11</definedName>
    <definedName name="PIK08.2._L">'PIK08'!$O$11</definedName>
    <definedName name="PIK08.2._Ł">'PIK08'!$P$11</definedName>
    <definedName name="PIK08.2._M">'PIK08'!$Q$11</definedName>
    <definedName name="PIK08.2._N">'PIK08'!$R$11</definedName>
    <definedName name="PIK08.2._O">'PIK08'!$S$11</definedName>
    <definedName name="PIK08.2._P">'PIK08'!$T$11</definedName>
    <definedName name="PIK08.2._R">'PIK08'!$U$11</definedName>
    <definedName name="PIK08.2._S">'PIK08'!$V$11</definedName>
    <definedName name="PIK08.2._T">'PIK08'!$W$11</definedName>
    <definedName name="PIK08.2._U">'PIK08'!$X$11</definedName>
    <definedName name="PIK08.2.1._A">'PIK08'!$D$12</definedName>
    <definedName name="PIK08.2.1._B">'PIK08'!$E$12</definedName>
    <definedName name="PIK08.2.1._C">'PIK08'!$F$12</definedName>
    <definedName name="PIK08.2.1._D">'PIK08'!$G$12</definedName>
    <definedName name="PIK08.2.1._E">'PIK08'!$H$12</definedName>
    <definedName name="PIK08.2.1._F">'PIK08'!$I$12</definedName>
    <definedName name="PIK08.2.1._G">'PIK08'!$J$12</definedName>
    <definedName name="PIK08.2.1._H">'PIK08'!$K$12</definedName>
    <definedName name="PIK08.2.1._I">'PIK08'!$L$12</definedName>
    <definedName name="PIK08.2.1._J">'PIK08'!$M$12</definedName>
    <definedName name="PIK08.2.1._K">'PIK08'!$N$12</definedName>
    <definedName name="PIK08.2.1._L">'PIK08'!$O$12</definedName>
    <definedName name="PIK08.2.1._Ł">'PIK08'!$P$12</definedName>
    <definedName name="PIK08.2.1._M">'PIK08'!$Q$12</definedName>
    <definedName name="PIK08.2.1._N">'PIK08'!$R$12</definedName>
    <definedName name="PIK08.2.1._O">'PIK08'!$S$12</definedName>
    <definedName name="PIK08.2.1._P">'PIK08'!$T$12</definedName>
    <definedName name="PIK08.2.1._R">'PIK08'!$U$12</definedName>
    <definedName name="PIK08.2.1._S">'PIK08'!$V$12</definedName>
    <definedName name="PIK08.2.1._T">'PIK08'!$W$12</definedName>
    <definedName name="PIK08.2.1._U">'PIK08'!$X$12</definedName>
    <definedName name="PIK08.2.2._A">'PIK08'!$D$13</definedName>
    <definedName name="PIK08.2.2._B">'PIK08'!$E$13</definedName>
    <definedName name="PIK08.2.2._C">'PIK08'!$F$13</definedName>
    <definedName name="PIK08.2.2._D">'PIK08'!$G$13</definedName>
    <definedName name="PIK08.2.2._E">'PIK08'!$H$13</definedName>
    <definedName name="PIK08.2.2._F">'PIK08'!$I$13</definedName>
    <definedName name="PIK08.2.2._G">'PIK08'!$J$13</definedName>
    <definedName name="PIK08.2.2._H">'PIK08'!$K$13</definedName>
    <definedName name="PIK08.2.2._I">'PIK08'!$L$13</definedName>
    <definedName name="PIK08.2.2._J">'PIK08'!$M$13</definedName>
    <definedName name="PIK08.2.2._K">'PIK08'!$N$13</definedName>
    <definedName name="PIK08.2.2._L">'PIK08'!$O$13</definedName>
    <definedName name="PIK08.2.2._Ł">'PIK08'!$P$13</definedName>
    <definedName name="PIK08.2.2._M">'PIK08'!$Q$13</definedName>
    <definedName name="PIK08.2.2._N">'PIK08'!$R$13</definedName>
    <definedName name="PIK08.2.2._O">'PIK08'!$S$13</definedName>
    <definedName name="PIK08.2.2._P">'PIK08'!$T$13</definedName>
    <definedName name="PIK08.2.2._R">'PIK08'!$U$13</definedName>
    <definedName name="PIK08.2.2._S">'PIK08'!$V$13</definedName>
    <definedName name="PIK08.2.2._T">'PIK08'!$W$13</definedName>
    <definedName name="PIK08.2.2._U">'PIK08'!$X$13</definedName>
    <definedName name="PIK08.2.3._A">'PIK08'!$D$14</definedName>
    <definedName name="PIK08.2.3._B">'PIK08'!$E$14</definedName>
    <definedName name="PIK08.2.3._C">'PIK08'!$F$14</definedName>
    <definedName name="PIK08.2.3._D">'PIK08'!$G$14</definedName>
    <definedName name="PIK08.2.3._E">'PIK08'!$H$14</definedName>
    <definedName name="PIK08.2.3._F">'PIK08'!$I$14</definedName>
    <definedName name="PIK08.2.3._G">'PIK08'!$J$14</definedName>
    <definedName name="PIK08.2.3._H">'PIK08'!$K$14</definedName>
    <definedName name="PIK08.2.3._I">'PIK08'!$L$14</definedName>
    <definedName name="PIK08.2.3._J">'PIK08'!$M$14</definedName>
    <definedName name="PIK08.2.3._K">'PIK08'!$N$14</definedName>
    <definedName name="PIK08.2.3._L">'PIK08'!$O$14</definedName>
    <definedName name="PIK08.2.3._Ł">'PIK08'!$P$14</definedName>
    <definedName name="PIK08.2.3._M">'PIK08'!$Q$14</definedName>
    <definedName name="PIK08.2.3._N">'PIK08'!$R$14</definedName>
    <definedName name="PIK08.2.3._O">'PIK08'!$S$14</definedName>
    <definedName name="PIK08.2.3._P">'PIK08'!$T$14</definedName>
    <definedName name="PIK08.2.3._R">'PIK08'!$U$14</definedName>
    <definedName name="PIK08.2.3._S">'PIK08'!$V$14</definedName>
    <definedName name="PIK08.2.3._T">'PIK08'!$W$14</definedName>
    <definedName name="PIK08.2.3._U">'PIK08'!$X$14</definedName>
    <definedName name="PIK08.3._A">'PIK08'!$D$15</definedName>
    <definedName name="PIK08.3._B">'PIK08'!$E$15</definedName>
    <definedName name="PIK08.3._C">'PIK08'!$F$15</definedName>
    <definedName name="PIK08.3._D">'PIK08'!$G$15</definedName>
    <definedName name="PIK08.3._E">'PIK08'!$H$15</definedName>
    <definedName name="PIK08.3._F">'PIK08'!$I$15</definedName>
    <definedName name="PIK08.3._G">'PIK08'!$J$15</definedName>
    <definedName name="PIK08.3._H">'PIK08'!$K$15</definedName>
    <definedName name="PIK08.3._I">'PIK08'!$L$15</definedName>
    <definedName name="PIK08.3._J">'PIK08'!$M$15</definedName>
    <definedName name="PIK08.3._K">'PIK08'!$N$15</definedName>
    <definedName name="PIK08.3._L">'PIK08'!$O$15</definedName>
    <definedName name="PIK08.3._Ł">'PIK08'!$P$15</definedName>
    <definedName name="PIK08.3._M">'PIK08'!$Q$15</definedName>
    <definedName name="PIK08.3._N">'PIK08'!$R$15</definedName>
    <definedName name="PIK08.3._O">'PIK08'!$S$15</definedName>
    <definedName name="PIK08.3._P">'PIK08'!$T$15</definedName>
    <definedName name="PIK08.3._R">'PIK08'!$U$15</definedName>
    <definedName name="PIK08.3._S">'PIK08'!$V$15</definedName>
    <definedName name="PIK08.3._T">'PIK08'!$W$15</definedName>
    <definedName name="PIK08.3._U">'PIK08'!$X$15</definedName>
    <definedName name="PIK08.3.1._A">'PIK08'!$D$16</definedName>
    <definedName name="PIK08.3.1._B">'PIK08'!$E$16</definedName>
    <definedName name="PIK08.3.1._C">'PIK08'!$F$16</definedName>
    <definedName name="PIK08.3.1._D">'PIK08'!$G$16</definedName>
    <definedName name="PIK08.3.1._E">'PIK08'!$H$16</definedName>
    <definedName name="PIK08.3.1._F">'PIK08'!$I$16</definedName>
    <definedName name="PIK08.3.1._G">'PIK08'!$J$16</definedName>
    <definedName name="PIK08.3.1._H">'PIK08'!$K$16</definedName>
    <definedName name="PIK08.3.1._I">'PIK08'!$L$16</definedName>
    <definedName name="PIK08.3.1._J">'PIK08'!$M$16</definedName>
    <definedName name="PIK08.3.1._K">'PIK08'!$N$16</definedName>
    <definedName name="PIK08.3.1._L">'PIK08'!$O$16</definedName>
    <definedName name="PIK08.3.1._Ł">'PIK08'!$P$16</definedName>
    <definedName name="PIK08.3.1._M">'PIK08'!$Q$16</definedName>
    <definedName name="PIK08.3.1._N">'PIK08'!$R$16</definedName>
    <definedName name="PIK08.3.1._O">'PIK08'!$S$16</definedName>
    <definedName name="PIK08.3.1._P">'PIK08'!$T$16</definedName>
    <definedName name="PIK08.3.1._R">'PIK08'!$U$16</definedName>
    <definedName name="PIK08.3.1._S">'PIK08'!$V$16</definedName>
    <definedName name="PIK08.3.1._T">'PIK08'!$W$16</definedName>
    <definedName name="PIK08.3.1._U">'PIK08'!$X$16</definedName>
    <definedName name="PIK08.3.2._A">'PIK08'!$D$17</definedName>
    <definedName name="PIK08.3.2._B">'PIK08'!$E$17</definedName>
    <definedName name="PIK08.3.2._C">'PIK08'!$F$17</definedName>
    <definedName name="PIK08.3.2._D">'PIK08'!$G$17</definedName>
    <definedName name="PIK08.3.2._E">'PIK08'!$H$17</definedName>
    <definedName name="PIK08.3.2._F">'PIK08'!$I$17</definedName>
    <definedName name="PIK08.3.2._G">'PIK08'!$J$17</definedName>
    <definedName name="PIK08.3.2._H">'PIK08'!$K$17</definedName>
    <definedName name="PIK08.3.2._I">'PIK08'!$L$17</definedName>
    <definedName name="PIK08.3.2._J">'PIK08'!$M$17</definedName>
    <definedName name="PIK08.3.2._K">'PIK08'!$N$17</definedName>
    <definedName name="PIK08.3.2._L">'PIK08'!$O$17</definedName>
    <definedName name="PIK08.3.2._Ł">'PIK08'!$P$17</definedName>
    <definedName name="PIK08.3.2._M">'PIK08'!$Q$17</definedName>
    <definedName name="PIK08.3.2._N">'PIK08'!$R$17</definedName>
    <definedName name="PIK08.3.2._O">'PIK08'!$S$17</definedName>
    <definedName name="PIK08.3.2._P">'PIK08'!$T$17</definedName>
    <definedName name="PIK08.3.2._R">'PIK08'!$U$17</definedName>
    <definedName name="PIK08.3.2._S">'PIK08'!$V$17</definedName>
    <definedName name="PIK08.3.2._T">'PIK08'!$W$17</definedName>
    <definedName name="PIK08.3.2._U">'PIK08'!$X$17</definedName>
    <definedName name="PIK08.3.3._A">'PIK08'!$D$18</definedName>
    <definedName name="PIK08.3.3._B">'PIK08'!$E$18</definedName>
    <definedName name="PIK08.3.3._C">'PIK08'!$F$18</definedName>
    <definedName name="PIK08.3.3._D">'PIK08'!$G$18</definedName>
    <definedName name="PIK08.3.3._E">'PIK08'!$H$18</definedName>
    <definedName name="PIK08.3.3._F">'PIK08'!$I$18</definedName>
    <definedName name="PIK08.3.3._G">'PIK08'!$J$18</definedName>
    <definedName name="PIK08.3.3._H">'PIK08'!$K$18</definedName>
    <definedName name="PIK08.3.3._I">'PIK08'!$L$18</definedName>
    <definedName name="PIK08.3.3._J">'PIK08'!$M$18</definedName>
    <definedName name="PIK08.3.3._K">'PIK08'!$N$18</definedName>
    <definedName name="PIK08.3.3._L">'PIK08'!$O$18</definedName>
    <definedName name="PIK08.3.3._Ł">'PIK08'!$P$18</definedName>
    <definedName name="PIK08.3.3._M">'PIK08'!$Q$18</definedName>
    <definedName name="PIK08.3.3._N">'PIK08'!$R$18</definedName>
    <definedName name="PIK08.3.3._O">'PIK08'!$S$18</definedName>
    <definedName name="PIK08.3.3._P">'PIK08'!$T$18</definedName>
    <definedName name="PIK08.3.3._R">'PIK08'!$U$18</definedName>
    <definedName name="PIK08.3.3._S">'PIK08'!$V$18</definedName>
    <definedName name="PIK08.3.3._T">'PIK08'!$W$18</definedName>
    <definedName name="PIK08.3.3._U">'PIK08'!$X$18</definedName>
    <definedName name="PIK08.4._A">'PIK08'!$D$19</definedName>
    <definedName name="PIK08.4._B">'PIK08'!$E$19</definedName>
    <definedName name="PIK08.4._C">'PIK08'!$F$19</definedName>
    <definedName name="PIK08.4._D">'PIK08'!$G$19</definedName>
    <definedName name="PIK08.4._E">'PIK08'!$H$19</definedName>
    <definedName name="PIK08.4._F">'PIK08'!$I$19</definedName>
    <definedName name="PIK08.4._G">'PIK08'!$J$19</definedName>
    <definedName name="PIK08.4._H">'PIK08'!$K$19</definedName>
    <definedName name="PIK08.4._I">'PIK08'!$L$19</definedName>
    <definedName name="PIK08.4._J">'PIK08'!$M$19</definedName>
    <definedName name="PIK08.4._K">'PIK08'!$N$19</definedName>
    <definedName name="PIK08.4._L">'PIK08'!$O$19</definedName>
    <definedName name="PIK08.4._Ł">'PIK08'!$P$19</definedName>
    <definedName name="PIK08.4._M">'PIK08'!$Q$19</definedName>
    <definedName name="PIK08.4._N">'PIK08'!$R$19</definedName>
    <definedName name="PIK08.4._O">'PIK08'!$S$19</definedName>
    <definedName name="PIK08.4._P">'PIK08'!$T$19</definedName>
    <definedName name="PIK08.4._R">'PIK08'!$U$19</definedName>
    <definedName name="PIK08.4._S">'PIK08'!$V$19</definedName>
    <definedName name="PIK08.4._T">'PIK08'!$W$19</definedName>
    <definedName name="PIK08.4._U">'PIK08'!$X$19</definedName>
    <definedName name="PIK08.4.1._A">'PIK08'!$D$20</definedName>
    <definedName name="PIK08.4.1._B">'PIK08'!$E$20</definedName>
    <definedName name="PIK08.4.1._C">'PIK08'!$F$20</definedName>
    <definedName name="PIK08.4.1._D">'PIK08'!$G$20</definedName>
    <definedName name="PIK08.4.1._E">'PIK08'!$H$20</definedName>
    <definedName name="PIK08.4.1._F">'PIK08'!$I$20</definedName>
    <definedName name="PIK08.4.1._G">'PIK08'!$J$20</definedName>
    <definedName name="PIK08.4.1._H">'PIK08'!$K$20</definedName>
    <definedName name="PIK08.4.1._I">'PIK08'!$L$20</definedName>
    <definedName name="PIK08.4.1._J">'PIK08'!$M$20</definedName>
    <definedName name="PIK08.4.1._K">'PIK08'!$N$20</definedName>
    <definedName name="PIK08.4.1._L">'PIK08'!$O$20</definedName>
    <definedName name="PIK08.4.1._Ł">'PIK08'!$P$20</definedName>
    <definedName name="PIK08.4.1._M">'PIK08'!$Q$20</definedName>
    <definedName name="PIK08.4.1._N">'PIK08'!$R$20</definedName>
    <definedName name="PIK08.4.1._O">'PIK08'!$S$20</definedName>
    <definedName name="PIK08.4.1._P">'PIK08'!$T$20</definedName>
    <definedName name="PIK08.4.1._R">'PIK08'!$U$20</definedName>
    <definedName name="PIK08.4.1._S">'PIK08'!$V$20</definedName>
    <definedName name="PIK08.4.1._T">'PIK08'!$W$20</definedName>
    <definedName name="PIK08.4.1._U">'PIK08'!$X$20</definedName>
    <definedName name="PIK08.4.2._A">'PIK08'!$D$21</definedName>
    <definedName name="PIK08.4.2._B">'PIK08'!$E$21</definedName>
    <definedName name="PIK08.4.2._C">'PIK08'!$F$21</definedName>
    <definedName name="PIK08.4.2._D">'PIK08'!$G$21</definedName>
    <definedName name="PIK08.4.2._E">'PIK08'!$H$21</definedName>
    <definedName name="PIK08.4.2._F">'PIK08'!$I$21</definedName>
    <definedName name="PIK08.4.2._G">'PIK08'!$J$21</definedName>
    <definedName name="PIK08.4.2._H">'PIK08'!$K$21</definedName>
    <definedName name="PIK08.4.2._I">'PIK08'!$L$21</definedName>
    <definedName name="PIK08.4.2._J">'PIK08'!$M$21</definedName>
    <definedName name="PIK08.4.2._K">'PIK08'!$N$21</definedName>
    <definedName name="PIK08.4.2._L">'PIK08'!$O$21</definedName>
    <definedName name="PIK08.4.2._Ł">'PIK08'!$P$21</definedName>
    <definedName name="PIK08.4.2._M">'PIK08'!$Q$21</definedName>
    <definedName name="PIK08.4.2._N">'PIK08'!$R$21</definedName>
    <definedName name="PIK08.4.2._O">'PIK08'!$S$21</definedName>
    <definedName name="PIK08.4.2._P">'PIK08'!$T$21</definedName>
    <definedName name="PIK08.4.2._R">'PIK08'!$U$21</definedName>
    <definedName name="PIK08.4.2._S">'PIK08'!$V$21</definedName>
    <definedName name="PIK08.4.2._T">'PIK08'!$W$21</definedName>
    <definedName name="PIK08.4.2._U">'PIK08'!$X$21</definedName>
    <definedName name="PIK08.4.3._A">'PIK08'!$D$22</definedName>
    <definedName name="PIK08.4.3._B">'PIK08'!$E$22</definedName>
    <definedName name="PIK08.4.3._C">'PIK08'!$F$22</definedName>
    <definedName name="PIK08.4.3._D">'PIK08'!$G$22</definedName>
    <definedName name="PIK08.4.3._E">'PIK08'!$H$22</definedName>
    <definedName name="PIK08.4.3._F">'PIK08'!$I$22</definedName>
    <definedName name="PIK08.4.3._G">'PIK08'!$J$22</definedName>
    <definedName name="PIK08.4.3._H">'PIK08'!$K$22</definedName>
    <definedName name="PIK08.4.3._I">'PIK08'!$L$22</definedName>
    <definedName name="PIK08.4.3._J">'PIK08'!$M$22</definedName>
    <definedName name="PIK08.4.3._K">'PIK08'!$N$22</definedName>
    <definedName name="PIK08.4.3._L">'PIK08'!$O$22</definedName>
    <definedName name="PIK08.4.3._Ł">'PIK08'!$P$22</definedName>
    <definedName name="PIK08.4.3._M">'PIK08'!$Q$22</definedName>
    <definedName name="PIK08.4.3._N">'PIK08'!$R$22</definedName>
    <definedName name="PIK08.4.3._O">'PIK08'!$S$22</definedName>
    <definedName name="PIK08.4.3._P">'PIK08'!$T$22</definedName>
    <definedName name="PIK08.4.3._R">'PIK08'!$U$22</definedName>
    <definedName name="PIK08.4.3._S">'PIK08'!$V$22</definedName>
    <definedName name="PIK08.4.3._T">'PIK08'!$W$22</definedName>
    <definedName name="PIK08.4.3._U">'PIK08'!$X$22</definedName>
    <definedName name="PIK08.5._A">'PIK08'!$D$23</definedName>
    <definedName name="PIK08.5._B">'PIK08'!$E$23</definedName>
    <definedName name="PIK08.5._C">'PIK08'!$F$23</definedName>
    <definedName name="PIK08.5._D">'PIK08'!$G$23</definedName>
    <definedName name="PIK08.5._E">'PIK08'!$H$23</definedName>
    <definedName name="PIK08.5._F">'PIK08'!$I$23</definedName>
    <definedName name="PIK08.5._G">'PIK08'!$J$23</definedName>
    <definedName name="PIK08.5._H">'PIK08'!$K$23</definedName>
    <definedName name="PIK08.5._I">'PIK08'!$L$23</definedName>
    <definedName name="PIK08.5._J">'PIK08'!$M$23</definedName>
    <definedName name="PIK08.5._K">'PIK08'!$N$23</definedName>
    <definedName name="PIK08.5._L">'PIK08'!$O$23</definedName>
    <definedName name="PIK08.5._Ł">'PIK08'!$P$23</definedName>
    <definedName name="PIK08.5._M">'PIK08'!$Q$23</definedName>
    <definedName name="PIK08.5._N">'PIK08'!$R$23</definedName>
    <definedName name="PIK08.5._O">'PIK08'!$S$23</definedName>
    <definedName name="PIK08.5._P">'PIK08'!$T$23</definedName>
    <definedName name="PIK08.5._R">'PIK08'!$U$23</definedName>
    <definedName name="PIK08.5._S">'PIK08'!$V$23</definedName>
    <definedName name="PIK08.5._T">'PIK08'!$W$23</definedName>
    <definedName name="PIK08.5._U">'PIK08'!$X$23</definedName>
    <definedName name="PIK08.5.1._A">'PIK08'!$D$24</definedName>
    <definedName name="PIK08.5.1._B">'PIK08'!$E$24</definedName>
    <definedName name="PIK08.5.1._C">'PIK08'!$F$24</definedName>
    <definedName name="PIK08.5.1._D">'PIK08'!$G$24</definedName>
    <definedName name="PIK08.5.1._E">'PIK08'!$H$24</definedName>
    <definedName name="PIK08.5.1._F">'PIK08'!$I$24</definedName>
    <definedName name="PIK08.5.1._G">'PIK08'!$J$24</definedName>
    <definedName name="PIK08.5.1._H">'PIK08'!$K$24</definedName>
    <definedName name="PIK08.5.1._I">'PIK08'!$L$24</definedName>
    <definedName name="PIK08.5.1._J">'PIK08'!$M$24</definedName>
    <definedName name="PIK08.5.1._K">'PIK08'!$N$24</definedName>
    <definedName name="PIK08.5.1._L">'PIK08'!$O$24</definedName>
    <definedName name="PIK08.5.1._Ł">'PIK08'!$P$24</definedName>
    <definedName name="PIK08.5.1._M">'PIK08'!$Q$24</definedName>
    <definedName name="PIK08.5.1._N">'PIK08'!$R$24</definedName>
    <definedName name="PIK08.5.1._O">'PIK08'!$S$24</definedName>
    <definedName name="PIK08.5.1._P">'PIK08'!$T$24</definedName>
    <definedName name="PIK08.5.1._R">'PIK08'!$U$24</definedName>
    <definedName name="PIK08.5.1._S">'PIK08'!$V$24</definedName>
    <definedName name="PIK08.5.1._T">'PIK08'!$W$24</definedName>
    <definedName name="PIK08.5.1._U">'PIK08'!$X$24</definedName>
    <definedName name="PIK08.5.2._A">'PIK08'!$D$25</definedName>
    <definedName name="PIK08.5.2._B">'PIK08'!$E$25</definedName>
    <definedName name="PIK08.5.2._C">'PIK08'!$F$25</definedName>
    <definedName name="PIK08.5.2._D">'PIK08'!$G$25</definedName>
    <definedName name="PIK08.5.2._E">'PIK08'!$H$25</definedName>
    <definedName name="PIK08.5.2._F">'PIK08'!$I$25</definedName>
    <definedName name="PIK08.5.2._G">'PIK08'!$J$25</definedName>
    <definedName name="PIK08.5.2._H">'PIK08'!$K$25</definedName>
    <definedName name="PIK08.5.2._I">'PIK08'!$L$25</definedName>
    <definedName name="PIK08.5.2._J">'PIK08'!$M$25</definedName>
    <definedName name="PIK08.5.2._K">'PIK08'!$N$25</definedName>
    <definedName name="PIK08.5.2._L">'PIK08'!$O$25</definedName>
    <definedName name="PIK08.5.2._Ł">'PIK08'!$P$25</definedName>
    <definedName name="PIK08.5.2._M">'PIK08'!$Q$25</definedName>
    <definedName name="PIK08.5.2._N">'PIK08'!$R$25</definedName>
    <definedName name="PIK08.5.2._O">'PIK08'!$S$25</definedName>
    <definedName name="PIK08.5.2._P">'PIK08'!$T$25</definedName>
    <definedName name="PIK08.5.2._R">'PIK08'!$U$25</definedName>
    <definedName name="PIK08.5.2._S">'PIK08'!$V$25</definedName>
    <definedName name="PIK08.5.2._T">'PIK08'!$W$25</definedName>
    <definedName name="PIK08.5.2._U">'PIK08'!$X$25</definedName>
    <definedName name="PIK08.6._A">'PIK08'!$D$26</definedName>
    <definedName name="PIK08.6._B">'PIK08'!$E$26</definedName>
    <definedName name="PIK08.6._C">'PIK08'!$F$26</definedName>
    <definedName name="PIK08.6._D">'PIK08'!$G$26</definedName>
    <definedName name="PIK08.6._E">'PIK08'!$H$26</definedName>
    <definedName name="PIK08.6._F">'PIK08'!$I$26</definedName>
    <definedName name="PIK08.6._G">'PIK08'!$J$26</definedName>
    <definedName name="PIK08.6._H">'PIK08'!$K$26</definedName>
    <definedName name="PIK08.6._I">'PIK08'!$L$26</definedName>
    <definedName name="PIK08.6._J">'PIK08'!$M$26</definedName>
    <definedName name="PIK08.6._K">'PIK08'!$N$26</definedName>
    <definedName name="PIK08.6._L">'PIK08'!$O$26</definedName>
    <definedName name="PIK08.6._Ł">'PIK08'!$P$26</definedName>
    <definedName name="PIK08.6._M">'PIK08'!$Q$26</definedName>
    <definedName name="PIK08.6._N">'PIK08'!$R$26</definedName>
    <definedName name="PIK08.6._O">'PIK08'!$S$26</definedName>
    <definedName name="PIK08.6._P">'PIK08'!$T$26</definedName>
    <definedName name="PIK08.6._R">'PIK08'!$U$26</definedName>
    <definedName name="PIK08.6._S">'PIK08'!$V$26</definedName>
    <definedName name="PIK08.6._T">'PIK08'!$W$26</definedName>
    <definedName name="PIK08.6._U">'PIK08'!$X$26</definedName>
    <definedName name="PIK09.1._A">'PIK09'!$D$6</definedName>
    <definedName name="PIK09.1._B">'PIK09'!$E$6</definedName>
    <definedName name="PIK09.1.1._A">'PIK09'!$D$7</definedName>
    <definedName name="PIK09.1.1._B">'PIK09'!$E$7</definedName>
    <definedName name="PIK09.1.2._A">'PIK09'!$D$8</definedName>
    <definedName name="PIK09.1.2._B">'PIK09'!$E$8</definedName>
    <definedName name="PIK09.1.3._A">'PIK09'!$D$9</definedName>
    <definedName name="PIK09.1.3._B">'PIK09'!$E$9</definedName>
    <definedName name="PIK09.1.4._A">'PIK09'!$D$10</definedName>
    <definedName name="PIK09.1.4._B">'PIK09'!$E$10</definedName>
    <definedName name="PIK09.2._A">'PIK09'!$D$11</definedName>
    <definedName name="PIK09.2._B">'PIK09'!$E$11</definedName>
    <definedName name="PIK09.2.1._A">'PIK09'!$D$12</definedName>
    <definedName name="PIK09.2.1._B">'PIK09'!$E$12</definedName>
    <definedName name="PIK09.2.2._A">'PIK09'!$D$13</definedName>
    <definedName name="PIK09.2.2._B">'PIK09'!$E$13</definedName>
    <definedName name="PIK09.2.3._A">'PIK09'!$D$14</definedName>
    <definedName name="PIK09.2.3._B">'PIK09'!$E$14</definedName>
    <definedName name="PIK09.2.4._A">'PIK09'!$D$15</definedName>
    <definedName name="PIK09.2.4._B">'PIK09'!$E$15</definedName>
    <definedName name="PIK09.2.5._A">'PIK09'!$D$16</definedName>
    <definedName name="PIK09.2.5._B">'PIK09'!$E$16</definedName>
    <definedName name="PIK09.3._A">'PIK09'!$D$17</definedName>
    <definedName name="PIK09.3._B">'PIK09'!$E$17</definedName>
    <definedName name="PIK09.3.1._A">'PIK09'!$D$18</definedName>
    <definedName name="PIK09.3.1._B">'PIK09'!$E$18</definedName>
    <definedName name="PIK09.3.2._A">'PIK09'!$D$19</definedName>
    <definedName name="PIK09.3.2._B">'PIK09'!$E$19</definedName>
    <definedName name="PIK09.3.3._A">'PIK09'!$D$20</definedName>
    <definedName name="PIK09.3.3._B">'PIK09'!$E$20</definedName>
    <definedName name="PIK09.4._A">'PIK09'!$D$21</definedName>
    <definedName name="PIK09.4._B">'PIK09'!$E$21</definedName>
    <definedName name="PIK10.1._A">'PIK10'!$D$6</definedName>
    <definedName name="PIK10.1.1._A">'PIK10'!$D$7</definedName>
    <definedName name="PIK10.1.2._A">'PIK10'!$D$8</definedName>
    <definedName name="PIK10.1.3._A">'PIK10'!$D$9</definedName>
    <definedName name="PIK10.1.4._A">'PIK10'!$D$10</definedName>
    <definedName name="PIK10.1.5._A">'PIK10'!$D$11</definedName>
    <definedName name="PIK10.1.6._A">'PIK10'!$D$12</definedName>
    <definedName name="PIK10.1.7._A">'PIK10'!$D$13</definedName>
    <definedName name="PIK10.1.8._A">'PIK10'!$D$14</definedName>
    <definedName name="PIK10.2._A">'PIK10'!$D$15</definedName>
    <definedName name="PIK10.2.1._A">'PIK10'!$D$16</definedName>
    <definedName name="PIK10.2.2._A">'PIK10'!$D$17</definedName>
    <definedName name="PIK10.2.3._A">'PIK10'!$D$18</definedName>
    <definedName name="PIK10.2.4._A">'PIK10'!$D$19</definedName>
    <definedName name="PIK10.2.5._A">'PIK10'!$D$20</definedName>
    <definedName name="PIK10.2.6._A">'PIK10'!$D$21</definedName>
    <definedName name="PIK10.3._A">'PIK10'!$D$22</definedName>
    <definedName name="PIK11.1._A">'PIK11'!$D$6</definedName>
    <definedName name="PIK11.1.1._A">'PIK11'!$D$7</definedName>
    <definedName name="PIK11.1.2._A">'PIK11'!$D$8</definedName>
    <definedName name="PIK11.1.3._A">'PIK11'!$D$9</definedName>
    <definedName name="PIK11.1.4._A">'PIK11'!$D$10</definedName>
    <definedName name="PIK11.1.5._A">'PIK11'!$D$11</definedName>
    <definedName name="PIK11.1.6._A">'PIK11'!$D$12</definedName>
    <definedName name="PIK11.2._A">'PIK11'!$D$13</definedName>
    <definedName name="PIK11.2.1._A">'PIK11'!$D$14</definedName>
    <definedName name="PIK11.2.2._A">'PIK11'!$D$15</definedName>
    <definedName name="PIK11.2.3._A">'PIK11'!$D$16</definedName>
    <definedName name="PIK11.2.4._A">'PIK11'!$D$17</definedName>
    <definedName name="PIK11.3._A">'PIK11'!$D$18</definedName>
    <definedName name="PKZ02.1._A">'PKZ02'!$D$6</definedName>
    <definedName name="PKZ02.1.1._A">'PKZ02'!$D$7</definedName>
    <definedName name="PKZ02.1.2._A">'PKZ02'!$D$8</definedName>
    <definedName name="PKZ02.10._A">'PKZ02'!$D$17</definedName>
    <definedName name="PKZ02.11._A">'PKZ02'!$D$18</definedName>
    <definedName name="PKZ02.12._A">'PKZ02'!$D$19</definedName>
    <definedName name="PKZ02.13._A">'PKZ02'!$D$20</definedName>
    <definedName name="PKZ02.14._A">'PKZ02'!$D$21</definedName>
    <definedName name="PKZ02.15._A">'PKZ02'!$D$22</definedName>
    <definedName name="PKZ02.16._A">'PKZ02'!$D$23</definedName>
    <definedName name="PKZ02.17._A">'PKZ02'!$D$24</definedName>
    <definedName name="PKZ02.18._A">'PKZ02'!$D$25</definedName>
    <definedName name="PKZ02.19._A">'PKZ02'!$D$26</definedName>
    <definedName name="PKZ02.2._A">'PKZ02'!$D$9</definedName>
    <definedName name="PKZ02.20._A">'PKZ02'!$D$27</definedName>
    <definedName name="PKZ02.21._A">'PKZ02'!$D$28</definedName>
    <definedName name="PKZ02.22._A">'PKZ02'!$D$29</definedName>
    <definedName name="PKZ02.3._A">'PKZ02'!$D$10</definedName>
    <definedName name="PKZ02.4._A">'PKZ02'!$D$11</definedName>
    <definedName name="PKZ02.5._A">'PKZ02'!$D$12</definedName>
    <definedName name="PKZ02.6._A">'PKZ02'!$D$13</definedName>
    <definedName name="PKZ02.7._A">'PKZ02'!$D$14</definedName>
    <definedName name="PKZ02.8._A">'PKZ02'!$D$15</definedName>
    <definedName name="PKZ02.9._A">'PKZ02'!$D$16</definedName>
    <definedName name="PKZ03.1._A">'PKZ03'!$D$6</definedName>
    <definedName name="PKZ03.1.1._A">'PKZ03'!$D$7</definedName>
    <definedName name="PKZ03.1.2._A">'PKZ03'!$D$8</definedName>
    <definedName name="PKZ03.1.2.1._0">'PKZ03'!$C$9</definedName>
    <definedName name="PKZ03.1.2.1._A">'PKZ03'!$D$9</definedName>
    <definedName name="PKZ03.1.2.10._0">'PKZ03'!$C$18</definedName>
    <definedName name="PKZ03.1.2.10._A">'PKZ03'!$D$18</definedName>
    <definedName name="PKZ03.1.2.11._0">'PKZ03'!$C$19</definedName>
    <definedName name="PKZ03.1.2.11._A">'PKZ03'!$D$19</definedName>
    <definedName name="PKZ03.1.2.12._0">'PKZ03'!$C$20</definedName>
    <definedName name="PKZ03.1.2.12._A">'PKZ03'!$D$20</definedName>
    <definedName name="PKZ03.1.2.13._A">'PKZ03'!$D$21</definedName>
    <definedName name="PKZ03.1.2.2._0">'PKZ03'!$C$10</definedName>
    <definedName name="PKZ03.1.2.2._A">'PKZ03'!$D$10</definedName>
    <definedName name="PKZ03.1.2.3._0">'PKZ03'!$C$11</definedName>
    <definedName name="PKZ03.1.2.3._A">'PKZ03'!$D$11</definedName>
    <definedName name="PKZ03.1.2.4._0">'PKZ03'!$C$12</definedName>
    <definedName name="PKZ03.1.2.4._A">'PKZ03'!$D$12</definedName>
    <definedName name="PKZ03.1.2.5._0">'PKZ03'!$C$13</definedName>
    <definedName name="PKZ03.1.2.5._A">'PKZ03'!$D$13</definedName>
    <definedName name="PKZ03.1.2.6._0">'PKZ03'!$C$14</definedName>
    <definedName name="PKZ03.1.2.6._A">'PKZ03'!$D$14</definedName>
    <definedName name="PKZ03.1.2.7._0">'PKZ03'!$C$15</definedName>
    <definedName name="PKZ03.1.2.7._A">'PKZ03'!$D$15</definedName>
    <definedName name="PKZ03.1.2.8._0">'PKZ03'!$C$16</definedName>
    <definedName name="PKZ03.1.2.8._A">'PKZ03'!$D$16</definedName>
    <definedName name="PKZ03.1.2.9._0">'PKZ03'!$C$17</definedName>
    <definedName name="PKZ03.1.2.9._A">'PKZ03'!$D$17</definedName>
    <definedName name="PKZ03.2._A">'PKZ03'!$D$22</definedName>
    <definedName name="PKZ03.3._A">'PKZ03'!$D$23</definedName>
    <definedName name="PKZ03.4._A">'PKZ03'!$D$24</definedName>
    <definedName name="PKZ03.5._A">'PKZ03'!$D$25</definedName>
    <definedName name="PKZ03.5.1._0">'PKZ03'!$C$26</definedName>
    <definedName name="PKZ03.5.1._A">'PKZ03'!$D$26</definedName>
    <definedName name="PKZ03.5.10._0">'PKZ03'!$C$35</definedName>
    <definedName name="PKZ03.5.10._A">'PKZ03'!$D$35</definedName>
    <definedName name="PKZ03.5.11._0">'PKZ03'!$C$36</definedName>
    <definedName name="PKZ03.5.11._A">'PKZ03'!$D$36</definedName>
    <definedName name="PKZ03.5.12._0">'PKZ03'!$C$37</definedName>
    <definedName name="PKZ03.5.12._A">'PKZ03'!$D$37</definedName>
    <definedName name="PKZ03.5.13._A">'PKZ03'!$D$38</definedName>
    <definedName name="PKZ03.5.2._0">'PKZ03'!$C$27</definedName>
    <definedName name="PKZ03.5.2._A">'PKZ03'!$D$27</definedName>
    <definedName name="PKZ03.5.3._0">'PKZ03'!$C$28</definedName>
    <definedName name="PKZ03.5.3._A">'PKZ03'!$D$28</definedName>
    <definedName name="PKZ03.5.4._0">'PKZ03'!$C$29</definedName>
    <definedName name="PKZ03.5.4._A">'PKZ03'!$D$29</definedName>
    <definedName name="PKZ03.5.5._0">'PKZ03'!$C$30</definedName>
    <definedName name="PKZ03.5.5._A">'PKZ03'!$D$30</definedName>
    <definedName name="PKZ03.5.6._0">'PKZ03'!$C$31</definedName>
    <definedName name="PKZ03.5.6._A">'PKZ03'!$D$31</definedName>
    <definedName name="PKZ03.5.7._0">'PKZ03'!$C$32</definedName>
    <definedName name="PKZ03.5.7._A">'PKZ03'!$D$32</definedName>
    <definedName name="PKZ03.5.8._0">'PKZ03'!$C$33</definedName>
    <definedName name="PKZ03.5.8._A">'PKZ03'!$D$33</definedName>
    <definedName name="PKZ03.5.9._0">'PKZ03'!$C$34</definedName>
    <definedName name="PKZ03.5.9._A">'PKZ03'!$D$34</definedName>
    <definedName name="PKZ03.6._A">'PKZ03'!$D$39</definedName>
    <definedName name="PLK02.1._A">'PLK02'!$D$6</definedName>
    <definedName name="PLK02.10._A">'PLK02'!$D$37</definedName>
    <definedName name="PLK02.11._A">'PLK02'!$D$38</definedName>
    <definedName name="PLK02.2._A">'PLK02'!$D$7</definedName>
    <definedName name="PLK02.3._A">'PLK02'!$D$8</definedName>
    <definedName name="PLK02.4._A">'PLK02'!$D$9</definedName>
    <definedName name="PLK02.5._A">'PLK02'!$D$10</definedName>
    <definedName name="PLK02.5.1._A">'PLK02'!$D$11</definedName>
    <definedName name="PLK02.5.2._A">'PLK02'!$D$12</definedName>
    <definedName name="PLK02.5.2.1._A">'PLK02'!$D$13</definedName>
    <definedName name="PLK02.5.2.2._A">'PLK02'!$D$14</definedName>
    <definedName name="PLK02.5.2.3._A">'PLK02'!$D$15</definedName>
    <definedName name="PLK02.5.2.4._A">'PLK02'!$D$16</definedName>
    <definedName name="PLK02.5.3._A">'PLK02'!$D$17</definedName>
    <definedName name="PLK02.5.3.1._A">'PLK02'!$D$18</definedName>
    <definedName name="PLK02.5.3.2._A">'PLK02'!$D$19</definedName>
    <definedName name="PLK02.5.3.3._A">'PLK02'!$D$20</definedName>
    <definedName name="PLK02.5.3.4._A">'PLK02'!$D$21</definedName>
    <definedName name="PLK02.5.3.5._A">'PLK02'!$D$22</definedName>
    <definedName name="PLK02.5.3.6._A">'PLK02'!$D$23</definedName>
    <definedName name="PLK02.5.3.7._A">'PLK02'!$D$24</definedName>
    <definedName name="PLK02.6._A">'PLK02'!$D$25</definedName>
    <definedName name="PLK02.7._A">'PLK02'!$D$26</definedName>
    <definedName name="PLK02.7.1._A">'PLK02'!$D$27</definedName>
    <definedName name="PLK02.7.2._A">'PLK02'!$D$28</definedName>
    <definedName name="PLK02.7.3._A">'PLK02'!$D$29</definedName>
    <definedName name="PLK02.7.4._A">'PLK02'!$D$30</definedName>
    <definedName name="PLK02.7.5._A">'PLK02'!$D$31</definedName>
    <definedName name="PLK02.7.6._A">'PLK02'!$D$32</definedName>
    <definedName name="PLK02.8._A">'PLK02'!$D$33</definedName>
    <definedName name="PLK02.9._A">'PLK02'!$D$34</definedName>
    <definedName name="PLK02.9.1._A">'PLK02'!$D$35</definedName>
    <definedName name="PLK02.9.2._A">'PLK02'!$D$36</definedName>
    <definedName name="PO01.1._A">'PO01'!$D$6</definedName>
    <definedName name="PO01.1._B">'PO01'!$E$6</definedName>
    <definedName name="PO01.1._C">'PO01'!$F$6</definedName>
    <definedName name="PO01.1._D">'PO01'!$G$6</definedName>
    <definedName name="PO01.1._E">'PO01'!$H$6</definedName>
    <definedName name="PO01.1._F">'PO01'!$I$6</definedName>
    <definedName name="PO01.1._G">'PO01'!$J$6</definedName>
    <definedName name="PO01.2._A">'PO01'!$D$7</definedName>
    <definedName name="PO01.2._B">'PO01'!$E$7</definedName>
    <definedName name="PO01.2._C">'PO01'!$F$7</definedName>
    <definedName name="PO01.2._D">'PO01'!$G$7</definedName>
    <definedName name="PO01.2._E">'PO01'!$H$7</definedName>
    <definedName name="PO01.2._F">'PO01'!$I$7</definedName>
    <definedName name="PO01.2._G">'PO01'!$J$7</definedName>
    <definedName name="PO01.2.1._A">'PO01'!$D$8</definedName>
    <definedName name="PO01.2.1._B">'PO01'!$E$8</definedName>
    <definedName name="PO01.2.1._C">'PO01'!$F$8</definedName>
    <definedName name="PO01.2.1._D">'PO01'!$G$8</definedName>
    <definedName name="PO01.2.1._E">'PO01'!$H$8</definedName>
    <definedName name="PO01.2.1._F">'PO01'!$I$8</definedName>
    <definedName name="PO01.2.1._G">'PO01'!$J$8</definedName>
    <definedName name="PO01.2.2._A">'PO01'!$D$9</definedName>
    <definedName name="PO01.2.2._B">'PO01'!$E$9</definedName>
    <definedName name="PO01.2.2._C">'PO01'!$F$9</definedName>
    <definedName name="PO01.2.2._D">'PO01'!$G$9</definedName>
    <definedName name="PO01.2.2._E">'PO01'!$H$9</definedName>
    <definedName name="PO01.2.2._F">'PO01'!$I$9</definedName>
    <definedName name="PO01.2.2._G">'PO01'!$J$9</definedName>
    <definedName name="PO01.2.3._A">'PO01'!$D$10</definedName>
    <definedName name="PO01.2.3._B">'PO01'!$E$10</definedName>
    <definedName name="PO01.2.3._C">'PO01'!$F$10</definedName>
    <definedName name="PO01.2.3._D">'PO01'!$G$10</definedName>
    <definedName name="PO01.2.3._E">'PO01'!$H$10</definedName>
    <definedName name="PO01.2.3._F">'PO01'!$I$10</definedName>
    <definedName name="PO01.2.3._G">'PO01'!$J$10</definedName>
    <definedName name="PO01.3._A">'PO01'!$D$11</definedName>
    <definedName name="PO01.3._B">'PO01'!$E$11</definedName>
    <definedName name="PO01.3._C">'PO01'!$F$11</definedName>
    <definedName name="PO01.3._D">'PO01'!$G$11</definedName>
    <definedName name="PO01.3._E">'PO01'!$H$11</definedName>
    <definedName name="PO01.3._F">'PO01'!$I$11</definedName>
    <definedName name="PO01.3._G">'PO01'!$J$11</definedName>
    <definedName name="PO01.3.1._A">'PO01'!$D$12</definedName>
    <definedName name="PO01.3.1._B">'PO01'!$E$12</definedName>
    <definedName name="PO01.3.1._C">'PO01'!$F$12</definedName>
    <definedName name="PO01.3.1._D">'PO01'!$G$12</definedName>
    <definedName name="PO01.3.1._E">'PO01'!$H$12</definedName>
    <definedName name="PO01.3.1._F">'PO01'!$I$12</definedName>
    <definedName name="PO01.3.1._G">'PO01'!$J$12</definedName>
    <definedName name="PO01.3.2._A">'PO01'!$D$13</definedName>
    <definedName name="PO01.3.2._B">'PO01'!$E$13</definedName>
    <definedName name="PO01.3.2._C">'PO01'!$F$13</definedName>
    <definedName name="PO01.3.2._D">'PO01'!$G$13</definedName>
    <definedName name="PO01.3.2._E">'PO01'!$H$13</definedName>
    <definedName name="PO01.3.2._F">'PO01'!$I$13</definedName>
    <definedName name="PO01.3.2._G">'PO01'!$J$13</definedName>
    <definedName name="PO01.3.3._A">'PO01'!$D$14</definedName>
    <definedName name="PO01.3.3._B">'PO01'!$E$14</definedName>
    <definedName name="PO01.3.3._C">'PO01'!$F$14</definedName>
    <definedName name="PO01.3.3._D">'PO01'!$G$14</definedName>
    <definedName name="PO01.3.3._E">'PO01'!$H$14</definedName>
    <definedName name="PO01.3.3._F">'PO01'!$I$14</definedName>
    <definedName name="PO01.3.3._G">'PO01'!$J$14</definedName>
    <definedName name="PO01.4._A">'PO01'!$D$15</definedName>
    <definedName name="PO01.4._B">'PO01'!$E$15</definedName>
    <definedName name="PO01.4._C">'PO01'!$F$15</definedName>
    <definedName name="PO01.4._D">'PO01'!$G$15</definedName>
    <definedName name="PO01.4._E">'PO01'!$H$15</definedName>
    <definedName name="PO01.4._F">'PO01'!$I$15</definedName>
    <definedName name="PO01.4._G">'PO01'!$J$15</definedName>
    <definedName name="PO01.4.1._A">'PO01'!$D$16</definedName>
    <definedName name="PO01.4.1._B">'PO01'!$E$16</definedName>
    <definedName name="PO01.4.1._C">'PO01'!$F$16</definedName>
    <definedName name="PO01.4.1._D">'PO01'!$G$16</definedName>
    <definedName name="PO01.4.1._E">'PO01'!$H$16</definedName>
    <definedName name="PO01.4.1._F">'PO01'!$I$16</definedName>
    <definedName name="PO01.4.1._G">'PO01'!$J$16</definedName>
    <definedName name="PO01.4.2._A">'PO01'!$D$17</definedName>
    <definedName name="PO01.4.2._B">'PO01'!$E$17</definedName>
    <definedName name="PO01.4.2._C">'PO01'!$F$17</definedName>
    <definedName name="PO01.4.2._D">'PO01'!$G$17</definedName>
    <definedName name="PO01.4.2._E">'PO01'!$H$17</definedName>
    <definedName name="PO01.4.2._F">'PO01'!$I$17</definedName>
    <definedName name="PO01.4.2._G">'PO01'!$J$17</definedName>
    <definedName name="PO01.4.2.1._A">'PO01'!$D$18</definedName>
    <definedName name="PO01.4.2.1._B">'PO01'!$E$18</definedName>
    <definedName name="PO01.4.2.1._C">'PO01'!$F$18</definedName>
    <definedName name="PO01.4.2.1._D">'PO01'!$G$18</definedName>
    <definedName name="PO01.4.2.1._E">'PO01'!$H$18</definedName>
    <definedName name="PO01.4.2.1._F">'PO01'!$I$18</definedName>
    <definedName name="PO01.4.2.1._G">'PO01'!$J$18</definedName>
    <definedName name="PO01.4.2.2._A">'PO01'!$D$19</definedName>
    <definedName name="PO01.4.2.2._B">'PO01'!$E$19</definedName>
    <definedName name="PO01.4.2.2._C">'PO01'!$F$19</definedName>
    <definedName name="PO01.4.2.2._D">'PO01'!$G$19</definedName>
    <definedName name="PO01.4.2.2._E">'PO01'!$H$19</definedName>
    <definedName name="PO01.4.2.2._F">'PO01'!$I$19</definedName>
    <definedName name="PO01.4.2.2._G">'PO01'!$J$19</definedName>
    <definedName name="PO01.4.2.3._A">'PO01'!$D$20</definedName>
    <definedName name="PO01.4.2.3._B">'PO01'!$E$20</definedName>
    <definedName name="PO01.4.2.3._C">'PO01'!$F$20</definedName>
    <definedName name="PO01.4.2.3._D">'PO01'!$G$20</definedName>
    <definedName name="PO01.4.2.3._E">'PO01'!$H$20</definedName>
    <definedName name="PO01.4.2.3._F">'PO01'!$I$20</definedName>
    <definedName name="PO01.4.2.3._G">'PO01'!$J$20</definedName>
    <definedName name="PO01.4.3._A">'PO01'!$D$21</definedName>
    <definedName name="PO01.4.3._B">'PO01'!$E$21</definedName>
    <definedName name="PO01.4.3._C">'PO01'!$F$21</definedName>
    <definedName name="PO01.4.3._D">'PO01'!$G$21</definedName>
    <definedName name="PO01.4.3._E">'PO01'!$H$21</definedName>
    <definedName name="PO01.4.3._F">'PO01'!$I$21</definedName>
    <definedName name="PO01.4.3._G">'PO01'!$J$21</definedName>
    <definedName name="PO01.4.3.1._A">'PO01'!$D$22</definedName>
    <definedName name="PO01.4.3.1._B">'PO01'!$E$22</definedName>
    <definedName name="PO01.4.3.1._C">'PO01'!$F$22</definedName>
    <definedName name="PO01.4.3.1._D">'PO01'!$G$22</definedName>
    <definedName name="PO01.4.3.1._E">'PO01'!$H$22</definedName>
    <definedName name="PO01.4.3.1._F">'PO01'!$I$22</definedName>
    <definedName name="PO01.4.3.1._G">'PO01'!$J$22</definedName>
    <definedName name="PO01.4.3.2._A">'PO01'!$D$23</definedName>
    <definedName name="PO01.4.3.2._B">'PO01'!$E$23</definedName>
    <definedName name="PO01.4.3.2._C">'PO01'!$F$23</definedName>
    <definedName name="PO01.4.3.2._D">'PO01'!$G$23</definedName>
    <definedName name="PO01.4.3.2._E">'PO01'!$H$23</definedName>
    <definedName name="PO01.4.3.2._F">'PO01'!$I$23</definedName>
    <definedName name="PO01.4.3.2._G">'PO01'!$J$23</definedName>
    <definedName name="PO01.5._A">'PO01'!$D$24</definedName>
    <definedName name="PO01.5._B">'PO01'!$E$24</definedName>
    <definedName name="PO01.5._C">'PO01'!$F$24</definedName>
    <definedName name="PO01.5._D">'PO01'!$G$24</definedName>
    <definedName name="PO01.5._E">'PO01'!$H$24</definedName>
    <definedName name="PO01.5._F">'PO01'!$I$24</definedName>
    <definedName name="PO01.5._G">'PO01'!$J$24</definedName>
    <definedName name="PO01.5.1._A">'PO01'!$D$25</definedName>
    <definedName name="PO01.5.1._B">'PO01'!$E$25</definedName>
    <definedName name="PO01.5.1._C">'PO01'!$F$25</definedName>
    <definedName name="PO01.5.1._D">'PO01'!$G$25</definedName>
    <definedName name="PO01.5.1._E">'PO01'!$H$25</definedName>
    <definedName name="PO01.5.1._F">'PO01'!$I$25</definedName>
    <definedName name="PO01.5.1._G">'PO01'!$J$25</definedName>
    <definedName name="PO01.5.2._A">'PO01'!$D$26</definedName>
    <definedName name="PO01.5.2._B">'PO01'!$E$26</definedName>
    <definedName name="PO01.5.2._C">'PO01'!$F$26</definedName>
    <definedName name="PO01.5.2._D">'PO01'!$G$26</definedName>
    <definedName name="PO01.5.2._E">'PO01'!$H$26</definedName>
    <definedName name="PO01.5.2._F">'PO01'!$I$26</definedName>
    <definedName name="PO01.5.2._G">'PO01'!$J$26</definedName>
    <definedName name="PO01.5.2.1._A">'PO01'!$D$27</definedName>
    <definedName name="PO01.5.2.1._B">'PO01'!$E$27</definedName>
    <definedName name="PO01.5.2.1._C">'PO01'!$F$27</definedName>
    <definedName name="PO01.5.2.1._D">'PO01'!$G$27</definedName>
    <definedName name="PO01.5.2.1._E">'PO01'!$H$27</definedName>
    <definedName name="PO01.5.2.1._F">'PO01'!$I$27</definedName>
    <definedName name="PO01.5.2.1._G">'PO01'!$J$27</definedName>
    <definedName name="PO01.5.2.2._A">'PO01'!$D$28</definedName>
    <definedName name="PO01.5.2.2._B">'PO01'!$E$28</definedName>
    <definedName name="PO01.5.2.2._C">'PO01'!$F$28</definedName>
    <definedName name="PO01.5.2.2._D">'PO01'!$G$28</definedName>
    <definedName name="PO01.5.2.2._E">'PO01'!$H$28</definedName>
    <definedName name="PO01.5.2.2._F">'PO01'!$I$28</definedName>
    <definedName name="PO01.5.2.2._G">'PO01'!$J$28</definedName>
    <definedName name="PO01.5.2.3._A">'PO01'!$D$29</definedName>
    <definedName name="PO01.5.2.3._B">'PO01'!$E$29</definedName>
    <definedName name="PO01.5.2.3._C">'PO01'!$F$29</definedName>
    <definedName name="PO01.5.2.3._D">'PO01'!$G$29</definedName>
    <definedName name="PO01.5.2.3._E">'PO01'!$H$29</definedName>
    <definedName name="PO01.5.2.3._F">'PO01'!$I$29</definedName>
    <definedName name="PO01.5.2.3._G">'PO01'!$J$29</definedName>
    <definedName name="PO01.5.3._A">'PO01'!$D$30</definedName>
    <definedName name="PO01.5.3._B">'PO01'!$E$30</definedName>
    <definedName name="PO01.5.3._C">'PO01'!$F$30</definedName>
    <definedName name="PO01.5.3._D">'PO01'!$G$30</definedName>
    <definedName name="PO01.5.3._E">'PO01'!$H$30</definedName>
    <definedName name="PO01.5.3._F">'PO01'!$I$30</definedName>
    <definedName name="PO01.5.3._G">'PO01'!$J$30</definedName>
    <definedName name="PO01.5.3.1._A">'PO01'!$D$31</definedName>
    <definedName name="PO01.5.3.1._B">'PO01'!$E$31</definedName>
    <definedName name="PO01.5.3.1._C">'PO01'!$F$31</definedName>
    <definedName name="PO01.5.3.1._D">'PO01'!$G$31</definedName>
    <definedName name="PO01.5.3.1._E">'PO01'!$H$31</definedName>
    <definedName name="PO01.5.3.1._F">'PO01'!$I$31</definedName>
    <definedName name="PO01.5.3.1._G">'PO01'!$J$31</definedName>
    <definedName name="PO01.5.3.2._A">'PO01'!$D$32</definedName>
    <definedName name="PO01.5.3.2._B">'PO01'!$E$32</definedName>
    <definedName name="PO01.5.3.2._C">'PO01'!$F$32</definedName>
    <definedName name="PO01.5.3.2._D">'PO01'!$G$32</definedName>
    <definedName name="PO01.5.3.2._E">'PO01'!$H$32</definedName>
    <definedName name="PO01.5.3.2._F">'PO01'!$I$32</definedName>
    <definedName name="PO01.5.3.2._G">'PO01'!$J$32</definedName>
    <definedName name="PO01.5.3.3._A">'PO01'!$D$33</definedName>
    <definedName name="PO01.5.3.3._B">'PO01'!$E$33</definedName>
    <definedName name="PO01.5.3.3._C">'PO01'!$F$33</definedName>
    <definedName name="PO01.5.3.3._D">'PO01'!$G$33</definedName>
    <definedName name="PO01.5.3.3._E">'PO01'!$H$33</definedName>
    <definedName name="PO01.5.3.3._F">'PO01'!$I$33</definedName>
    <definedName name="PO01.5.3.3._G">'PO01'!$J$33</definedName>
    <definedName name="PO01.6._A">'PO01'!$D$34</definedName>
    <definedName name="PO01.6._B">'PO01'!$E$34</definedName>
    <definedName name="PO01.6._C">'PO01'!$F$34</definedName>
    <definedName name="PO01.6._D">'PO01'!$G$34</definedName>
    <definedName name="PO01.6._E">'PO01'!$H$34</definedName>
    <definedName name="PO01.6._F">'PO01'!$I$34</definedName>
    <definedName name="PO01.6._G">'PO01'!$J$34</definedName>
    <definedName name="PO01.6.1._A">'PO01'!$D$35</definedName>
    <definedName name="PO01.6.1._B">'PO01'!$E$35</definedName>
    <definedName name="PO01.6.1._C">'PO01'!$F$35</definedName>
    <definedName name="PO01.6.1._D">'PO01'!$G$35</definedName>
    <definedName name="PO01.6.1._E">'PO01'!$H$35</definedName>
    <definedName name="PO01.6.1._F">'PO01'!$I$35</definedName>
    <definedName name="PO01.6.1._G">'PO01'!$J$35</definedName>
    <definedName name="PO01.6.1.1._A">'PO01'!$D$36</definedName>
    <definedName name="PO01.6.1.1._B">'PO01'!$E$36</definedName>
    <definedName name="PO01.6.1.1._C">'PO01'!$F$36</definedName>
    <definedName name="PO01.6.1.1._D">'PO01'!$G$36</definedName>
    <definedName name="PO01.6.1.1._E">'PO01'!$H$36</definedName>
    <definedName name="PO01.6.1.1._F">'PO01'!$I$36</definedName>
    <definedName name="PO01.6.1.1._G">'PO01'!$J$36</definedName>
    <definedName name="PO01.6.1.2._A">'PO01'!$D$37</definedName>
    <definedName name="PO01.6.1.2._B">'PO01'!$E$37</definedName>
    <definedName name="PO01.6.1.2._C">'PO01'!$F$37</definedName>
    <definedName name="PO01.6.1.2._D">'PO01'!$G$37</definedName>
    <definedName name="PO01.6.1.2._E">'PO01'!$H$37</definedName>
    <definedName name="PO01.6.1.2._F">'PO01'!$I$37</definedName>
    <definedName name="PO01.6.1.2._G">'PO01'!$J$37</definedName>
    <definedName name="PO01.6.1.3._A">'PO01'!$D$38</definedName>
    <definedName name="PO01.6.1.3._B">'PO01'!$E$38</definedName>
    <definedName name="PO01.6.1.3._C">'PO01'!$F$38</definedName>
    <definedName name="PO01.6.1.3._D">'PO01'!$G$38</definedName>
    <definedName name="PO01.6.1.3._E">'PO01'!$H$38</definedName>
    <definedName name="PO01.6.1.3._F">'PO01'!$I$38</definedName>
    <definedName name="PO01.6.1.3._G">'PO01'!$J$38</definedName>
    <definedName name="PO01.6.2._A">'PO01'!$D$39</definedName>
    <definedName name="PO01.6.2._B">'PO01'!$E$39</definedName>
    <definedName name="PO01.6.2._C">'PO01'!$F$39</definedName>
    <definedName name="PO01.6.2._D">'PO01'!$G$39</definedName>
    <definedName name="PO01.6.2._E">'PO01'!$H$39</definedName>
    <definedName name="PO01.6.2._F">'PO01'!$I$39</definedName>
    <definedName name="PO01.6.2._G">'PO01'!$J$39</definedName>
    <definedName name="PO01.6.2.1._A">'PO01'!$D$40</definedName>
    <definedName name="PO01.6.2.1._B">'PO01'!$E$40</definedName>
    <definedName name="PO01.6.2.1._C">'PO01'!$F$40</definedName>
    <definedName name="PO01.6.2.1._D">'PO01'!$G$40</definedName>
    <definedName name="PO01.6.2.1._E">'PO01'!$H$40</definedName>
    <definedName name="PO01.6.2.1._F">'PO01'!$I$40</definedName>
    <definedName name="PO01.6.2.1._G">'PO01'!$J$40</definedName>
    <definedName name="PO01.6.2.2._A">'PO01'!$D$41</definedName>
    <definedName name="PO01.6.2.2._B">'PO01'!$E$41</definedName>
    <definedName name="PO01.6.2.2._C">'PO01'!$F$41</definedName>
    <definedName name="PO01.6.2.2._D">'PO01'!$G$41</definedName>
    <definedName name="PO01.6.2.2._E">'PO01'!$H$41</definedName>
    <definedName name="PO01.6.2.2._F">'PO01'!$I$41</definedName>
    <definedName name="PO01.6.2.2._G">'PO01'!$J$41</definedName>
    <definedName name="PO01.7._A">'PO01'!$D$42</definedName>
    <definedName name="PO01.7._B">'PO01'!$E$42</definedName>
    <definedName name="PO01.7._C">'PO01'!$F$42</definedName>
    <definedName name="PO01.7._D">'PO01'!$G$42</definedName>
    <definedName name="PO01.7._E">'PO01'!$H$42</definedName>
    <definedName name="PO01.7._F">'PO01'!$I$42</definedName>
    <definedName name="PO01.7._G">'PO01'!$J$42</definedName>
    <definedName name="PO01.8._A">'PO01'!$D$43</definedName>
    <definedName name="PO01.8._B">'PO01'!$E$43</definedName>
    <definedName name="PO01.8._C">'PO01'!$F$43</definedName>
    <definedName name="PO01.8._D">'PO01'!$G$43</definedName>
    <definedName name="PO01.8._E">'PO01'!$H$43</definedName>
    <definedName name="PO01.8._F">'PO01'!$I$43</definedName>
    <definedName name="PO01.8._G">'PO01'!$J$43</definedName>
    <definedName name="PO02.1._A">'PO02'!$D$6</definedName>
    <definedName name="PO02.1._B">'PO02'!$E$6</definedName>
    <definedName name="PO02.1._C">'PO02'!$F$6</definedName>
    <definedName name="PO02.1._D">'PO02'!$G$6</definedName>
    <definedName name="PO02.1._E">'PO02'!$H$6</definedName>
    <definedName name="PO02.1._F">'PO02'!$I$6</definedName>
    <definedName name="PO02.1._G">'PO02'!$J$6</definedName>
    <definedName name="PO02.2._A">'PO02'!$D$7</definedName>
    <definedName name="PO02.2._B">'PO02'!$E$7</definedName>
    <definedName name="PO02.2._C">'PO02'!$F$7</definedName>
    <definedName name="PO02.2._D">'PO02'!$G$7</definedName>
    <definedName name="PO02.2._E">'PO02'!$H$7</definedName>
    <definedName name="PO02.2._F">'PO02'!$I$7</definedName>
    <definedName name="PO02.2._G">'PO02'!$J$7</definedName>
    <definedName name="PO02.3._A">'PO02'!$D$8</definedName>
    <definedName name="PO02.3._B">'PO02'!$E$8</definedName>
    <definedName name="PO02.3._C">'PO02'!$F$8</definedName>
    <definedName name="PO02.3._D">'PO02'!$G$8</definedName>
    <definedName name="PO02.3._E">'PO02'!$H$8</definedName>
    <definedName name="PO02.3._F">'PO02'!$I$8</definedName>
    <definedName name="PO02.3._G">'PO02'!$J$8</definedName>
    <definedName name="PO02.3.1._A">'PO02'!$D$9</definedName>
    <definedName name="PO02.3.1._B">'PO02'!$E$9</definedName>
    <definedName name="PO02.3.1._C">'PO02'!$F$9</definedName>
    <definedName name="PO02.3.1._D">'PO02'!$G$9</definedName>
    <definedName name="PO02.3.1._E">'PO02'!$H$9</definedName>
    <definedName name="PO02.3.1._F">'PO02'!$I$9</definedName>
    <definedName name="PO02.3.1._G">'PO02'!$J$9</definedName>
    <definedName name="PO02.4._A">'PO02'!$D$10</definedName>
    <definedName name="PO02.4._B">'PO02'!$E$10</definedName>
    <definedName name="PO02.4._C">'PO02'!$F$10</definedName>
    <definedName name="PO02.4._D">'PO02'!$G$10</definedName>
    <definedName name="PO02.4._E">'PO02'!$H$10</definedName>
    <definedName name="PO02.4._F">'PO02'!$I$10</definedName>
    <definedName name="PO02.4._G">'PO02'!$J$10</definedName>
    <definedName name="PO02.5._A">'PO02'!$D$11</definedName>
    <definedName name="PO02.5._B">'PO02'!$E$11</definedName>
    <definedName name="PO02.5._C">'PO02'!$F$11</definedName>
    <definedName name="PO02.5._D">'PO02'!$G$11</definedName>
    <definedName name="PO02.5._E">'PO02'!$H$11</definedName>
    <definedName name="PO02.5._F">'PO02'!$I$11</definedName>
    <definedName name="PO02.5._G">'PO02'!$J$11</definedName>
    <definedName name="PO02.6._A">'PO02'!$D$12</definedName>
    <definedName name="PO02.6._B">'PO02'!$E$12</definedName>
    <definedName name="PO02.6._C">'PO02'!$F$12</definedName>
    <definedName name="PO02.6._D">'PO02'!$G$12</definedName>
    <definedName name="PO02.6._E">'PO02'!$H$12</definedName>
    <definedName name="PO02.6._F">'PO02'!$I$12</definedName>
    <definedName name="PO02.6._G">'PO02'!$J$12</definedName>
    <definedName name="PO02.7._A">'PO02'!$D$13</definedName>
    <definedName name="PO02.7._B">'PO02'!$E$13</definedName>
    <definedName name="PO02.7._C">'PO02'!$F$13</definedName>
    <definedName name="PO02.7._D">'PO02'!$G$13</definedName>
    <definedName name="PO02.7._E">'PO02'!$H$13</definedName>
    <definedName name="PO02.7._F">'PO02'!$I$13</definedName>
    <definedName name="PO02.7._G">'PO02'!$J$13</definedName>
    <definedName name="PUK01.1._A">'PUK01'!$D$6</definedName>
    <definedName name="PUK01.1._B">'PUK01'!$E$6</definedName>
    <definedName name="PUK01.2._A">'PUK01'!$D$7</definedName>
    <definedName name="PUK01.2._B">'PUK01'!$E$7</definedName>
    <definedName name="PUK01.3._A">'PUK01'!$D$8</definedName>
    <definedName name="PUK01.3._B">'PUK01'!$E$8</definedName>
    <definedName name="PUK01.4._A">'PUK01'!$D$9</definedName>
    <definedName name="PUK01.4._B">'PUK01'!$E$9</definedName>
    <definedName name="PUK01.5._A">'PUK01'!$D$10</definedName>
    <definedName name="PUK01.5._B">'PUK01'!$E$10</definedName>
    <definedName name="PUK01.6._A">'PUK01'!$D$11</definedName>
    <definedName name="PUK01.6._B">'PUK01'!$E$11</definedName>
    <definedName name="PUK01.7._A">'PUK01'!$D$12</definedName>
    <definedName name="PUK01.7._B">'PUK01'!$E$12</definedName>
    <definedName name="PUK01.8._A">'PUK01'!$D$13</definedName>
    <definedName name="PUK01.8._B">'PUK01'!$E$13</definedName>
    <definedName name="RE01.1._A">'RE01'!$D$7</definedName>
    <definedName name="RE01.1._B">'RE01'!$E$7</definedName>
    <definedName name="RE01.1._C">'RE01'!$F$7</definedName>
    <definedName name="RE01.1._D">'RE01'!$G$7</definedName>
    <definedName name="RE01.1._E">'RE01'!$H$7</definedName>
    <definedName name="RE01.1._F">'RE01'!$I$7</definedName>
    <definedName name="RE01.1._G">'RE01'!$J$7</definedName>
    <definedName name="RE01.1._H">'RE01'!$K$7</definedName>
    <definedName name="RE01.2._A">'RE01'!$D$8</definedName>
    <definedName name="RE01.2._B">'RE01'!$E$8</definedName>
    <definedName name="RE01.2._C">'RE01'!$F$8</definedName>
    <definedName name="RE01.2._D">'RE01'!$G$8</definedName>
    <definedName name="RE01.2._E">'RE01'!$H$8</definedName>
    <definedName name="RE01.2._F">'RE01'!$I$8</definedName>
    <definedName name="RE01.2._G">'RE01'!$J$8</definedName>
    <definedName name="RE01.2._H">'RE01'!$K$8</definedName>
    <definedName name="RE01.3._A">'RE01'!$D$9</definedName>
    <definedName name="RE01.3._B">'RE01'!$E$9</definedName>
    <definedName name="RE01.3._C">'RE01'!$F$9</definedName>
    <definedName name="RE01.3._D">'RE01'!$G$9</definedName>
    <definedName name="RE01.3._E">'RE01'!$H$9</definedName>
    <definedName name="RE01.3._F">'RE01'!$I$9</definedName>
    <definedName name="RE01.3._G">'RE01'!$J$9</definedName>
    <definedName name="RE01.3._H">'RE01'!$K$9</definedName>
    <definedName name="RE01.4._A">'RE01'!$D$10</definedName>
    <definedName name="RE01.4._B">'RE01'!$E$10</definedName>
    <definedName name="RE01.4._C">'RE01'!$F$10</definedName>
    <definedName name="RE01.4._D">'RE01'!$G$10</definedName>
    <definedName name="RE01.4._E">'RE01'!$H$10</definedName>
    <definedName name="RE01.4._F">'RE01'!$I$10</definedName>
    <definedName name="RE01.4._G">'RE01'!$J$10</definedName>
    <definedName name="RE01.4._H">'RE01'!$K$10</definedName>
    <definedName name="RE01.5._A">'RE01'!$D$11</definedName>
    <definedName name="RE01.5._B">'RE01'!$E$11</definedName>
    <definedName name="RE01.5._C">'RE01'!$F$11</definedName>
    <definedName name="RE01.5._D">'RE01'!$G$11</definedName>
    <definedName name="RE01.5._E">'RE01'!$H$11</definedName>
    <definedName name="RE01.5._F">'RE01'!$I$11</definedName>
    <definedName name="RE01.5._G">'RE01'!$J$11</definedName>
    <definedName name="RE01.5._H">'RE01'!$K$11</definedName>
    <definedName name="RE01.6._A">'RE01'!$D$12</definedName>
    <definedName name="RE01.6._B">'RE01'!$E$12</definedName>
    <definedName name="RE01.6._C">'RE01'!$F$12</definedName>
    <definedName name="RE01.6._D">'RE01'!$G$12</definedName>
    <definedName name="RE01.6._E">'RE01'!$H$12</definedName>
    <definedName name="RE01.6._F">'RE01'!$I$12</definedName>
    <definedName name="RE01.6._G">'RE01'!$J$12</definedName>
    <definedName name="RE01.6._H">'RE01'!$K$12</definedName>
    <definedName name="RE01.7._A">'RE01'!$D$13</definedName>
    <definedName name="RE01.7._B">'RE01'!$E$13</definedName>
    <definedName name="RE01.7._C">'RE01'!$F$13</definedName>
    <definedName name="RE01.7._D">'RE01'!$G$13</definedName>
    <definedName name="RE01.7._E">'RE01'!$H$13</definedName>
    <definedName name="RE01.7._F">'RE01'!$I$13</definedName>
    <definedName name="RE01.7._G">'RE01'!$J$13</definedName>
    <definedName name="RE01.7._H">'RE01'!$K$13</definedName>
    <definedName name="RMK01.1._A">'RMK01'!$D$6</definedName>
    <definedName name="RMK01.1.1._A">'RMK01'!$D$7</definedName>
    <definedName name="RMK01.1.10._A">'RMK01'!$D$16</definedName>
    <definedName name="RMK01.1.2._0">'RMK01'!$C$8</definedName>
    <definedName name="RMK01.1.2._A">'RMK01'!$D$8</definedName>
    <definedName name="RMK01.1.3._0">'RMK01'!$C$9</definedName>
    <definedName name="RMK01.1.3._A">'RMK01'!$D$9</definedName>
    <definedName name="RMK01.1.4._0">'RMK01'!$C$10</definedName>
    <definedName name="RMK01.1.4._A">'RMK01'!$D$10</definedName>
    <definedName name="RMK01.1.5._0">'RMK01'!$C$11</definedName>
    <definedName name="RMK01.1.5._A">'RMK01'!$D$11</definedName>
    <definedName name="RMK01.1.6._0">'RMK01'!$C$12</definedName>
    <definedName name="RMK01.1.6._A">'RMK01'!$D$12</definedName>
    <definedName name="RMK01.1.7._0">'RMK01'!$C$13</definedName>
    <definedName name="RMK01.1.7._A">'RMK01'!$D$13</definedName>
    <definedName name="RMK01.1.8._0">'RMK01'!$C$14</definedName>
    <definedName name="RMK01.1.8._A">'RMK01'!$D$14</definedName>
    <definedName name="RMK01.1.9._0">'RMK01'!$C$15</definedName>
    <definedName name="RMK01.1.9._A">'RMK01'!$D$15</definedName>
    <definedName name="RMK01.2._A">'RMK01'!$D$17</definedName>
    <definedName name="RMK01.3._A">'RMK01'!$D$18</definedName>
    <definedName name="RMK02.1._A">'RMK02'!$D$6</definedName>
    <definedName name="RMK02.1.1._A">'RMK02'!$D$7</definedName>
    <definedName name="RMK02.1.10._A">'RMK02'!$D$16</definedName>
    <definedName name="RMK02.1.2._0">'RMK02'!$C$8</definedName>
    <definedName name="RMK02.1.2._A">'RMK02'!$D$8</definedName>
    <definedName name="RMK02.1.3._0">'RMK02'!$C$9</definedName>
    <definedName name="RMK02.1.3._A">'RMK02'!$D$9</definedName>
    <definedName name="RMK02.1.4._0">'RMK02'!$C$10</definedName>
    <definedName name="RMK02.1.4._A">'RMK02'!$D$10</definedName>
    <definedName name="RMK02.1.5._0">'RMK02'!$C$11</definedName>
    <definedName name="RMK02.1.5._A">'RMK02'!$D$11</definedName>
    <definedName name="RMK02.1.6._0">'RMK02'!$C$12</definedName>
    <definedName name="RMK02.1.6._A">'RMK02'!$D$12</definedName>
    <definedName name="RMK02.1.7._0">'RMK02'!$C$13</definedName>
    <definedName name="RMK02.1.7._A">'RMK02'!$D$13</definedName>
    <definedName name="RMK02.1.8._0">'RMK02'!$C$14</definedName>
    <definedName name="RMK02.1.8._A">'RMK02'!$D$14</definedName>
    <definedName name="RMK02.1.9._0">'RMK02'!$C$15</definedName>
    <definedName name="RMK02.1.9._A">'RMK02'!$D$15</definedName>
    <definedName name="RMK02.2._A">'RMK02'!$D$17</definedName>
    <definedName name="RMK02.3._A">'RMK02'!$D$18</definedName>
    <definedName name="RNIZ01.1._A">RNIZ01!$C$7</definedName>
    <definedName name="RNIZ01.1._B">RNIZ01!$D$7</definedName>
    <definedName name="RNIZ01.1._C">RNIZ01!$E$7</definedName>
    <definedName name="RNIZ01.1._D">RNIZ01!$F$7</definedName>
    <definedName name="RNIZ01.1._E">RNIZ01!$G$7</definedName>
    <definedName name="RNIZ01.1._F">RNIZ01!$H$7</definedName>
    <definedName name="RNIZ01.10._A">RNIZ01!$C$16</definedName>
    <definedName name="RNIZ01.10._B">RNIZ01!$D$16</definedName>
    <definedName name="RNIZ01.10._C">RNIZ01!$E$16</definedName>
    <definedName name="RNIZ01.10._D">RNIZ01!$F$16</definedName>
    <definedName name="RNIZ01.10._E">RNIZ01!$G$16</definedName>
    <definedName name="RNIZ01.10._F">RNIZ01!$H$16</definedName>
    <definedName name="RNIZ01.11._A">RNIZ01!$C$17</definedName>
    <definedName name="RNIZ01.11._B">RNIZ01!$D$17</definedName>
    <definedName name="RNIZ01.11._C">RNIZ01!$E$17</definedName>
    <definedName name="RNIZ01.11._D">RNIZ01!$F$17</definedName>
    <definedName name="RNIZ01.11._E">RNIZ01!$G$17</definedName>
    <definedName name="RNIZ01.11._F">RNIZ01!$H$17</definedName>
    <definedName name="RNIZ01.12._A">RNIZ01!$C$18</definedName>
    <definedName name="RNIZ01.12._B">RNIZ01!$D$18</definedName>
    <definedName name="RNIZ01.12._C">RNIZ01!$E$18</definedName>
    <definedName name="RNIZ01.12._D">RNIZ01!$F$18</definedName>
    <definedName name="RNIZ01.12._E">RNIZ01!$G$18</definedName>
    <definedName name="RNIZ01.12._F">RNIZ01!$H$18</definedName>
    <definedName name="RNIZ01.13._A">RNIZ01!$C$19</definedName>
    <definedName name="RNIZ01.13._B">RNIZ01!$D$19</definedName>
    <definedName name="RNIZ01.13._C">RNIZ01!$E$19</definedName>
    <definedName name="RNIZ01.13._D">RNIZ01!$F$19</definedName>
    <definedName name="RNIZ01.13._E">RNIZ01!$G$19</definedName>
    <definedName name="RNIZ01.13._F">RNIZ01!$H$19</definedName>
    <definedName name="RNIZ01.14._A">RNIZ01!$C$20</definedName>
    <definedName name="RNIZ01.14._B">RNIZ01!$D$20</definedName>
    <definedName name="RNIZ01.14._C">RNIZ01!$E$20</definedName>
    <definedName name="RNIZ01.14._D">RNIZ01!$F$20</definedName>
    <definedName name="RNIZ01.14._E">RNIZ01!$G$20</definedName>
    <definedName name="RNIZ01.14._F">RNIZ01!$H$20</definedName>
    <definedName name="RNIZ01.15._A">RNIZ01!$C$21</definedName>
    <definedName name="RNIZ01.15._B">RNIZ01!$D$21</definedName>
    <definedName name="RNIZ01.15._C">RNIZ01!$E$21</definedName>
    <definedName name="RNIZ01.15._D">RNIZ01!$F$21</definedName>
    <definedName name="RNIZ01.15._E">RNIZ01!$G$21</definedName>
    <definedName name="RNIZ01.15._F">RNIZ01!$H$21</definedName>
    <definedName name="RNIZ01.16._A">RNIZ01!$C$22</definedName>
    <definedName name="RNIZ01.16._B">RNIZ01!$D$22</definedName>
    <definedName name="RNIZ01.16._C">RNIZ01!$E$22</definedName>
    <definedName name="RNIZ01.16._D">RNIZ01!$F$22</definedName>
    <definedName name="RNIZ01.16._E">RNIZ01!$G$22</definedName>
    <definedName name="RNIZ01.16._F">RNIZ01!$H$22</definedName>
    <definedName name="RNIZ01.17._A">RNIZ01!$C$23</definedName>
    <definedName name="RNIZ01.17._B">RNIZ01!$D$23</definedName>
    <definedName name="RNIZ01.17._C">RNIZ01!$E$23</definedName>
    <definedName name="RNIZ01.17._D">RNIZ01!$F$23</definedName>
    <definedName name="RNIZ01.17._E">RNIZ01!$G$23</definedName>
    <definedName name="RNIZ01.17._F">RNIZ01!$H$23</definedName>
    <definedName name="RNIZ01.18._A">RNIZ01!$C$24</definedName>
    <definedName name="RNIZ01.18._B">RNIZ01!$D$24</definedName>
    <definedName name="RNIZ01.18._C">RNIZ01!$E$24</definedName>
    <definedName name="RNIZ01.18._D">RNIZ01!$F$24</definedName>
    <definedName name="RNIZ01.18._E">RNIZ01!$G$24</definedName>
    <definedName name="RNIZ01.18._F">RNIZ01!$H$24</definedName>
    <definedName name="RNIZ01.19._A">RNIZ01!$C$25</definedName>
    <definedName name="RNIZ01.19._B">RNIZ01!$D$25</definedName>
    <definedName name="RNIZ01.19._C">RNIZ01!$E$25</definedName>
    <definedName name="RNIZ01.19._D">RNIZ01!$F$25</definedName>
    <definedName name="RNIZ01.19._E">RNIZ01!$G$25</definedName>
    <definedName name="RNIZ01.19._F">RNIZ01!$H$25</definedName>
    <definedName name="RNIZ01.2._A">RNIZ01!$C$8</definedName>
    <definedName name="RNIZ01.2._B">RNIZ01!$D$8</definedName>
    <definedName name="RNIZ01.2._C">RNIZ01!$E$8</definedName>
    <definedName name="RNIZ01.2._D">RNIZ01!$F$8</definedName>
    <definedName name="RNIZ01.2._E">RNIZ01!$G$8</definedName>
    <definedName name="RNIZ01.2._F">RNIZ01!$H$8</definedName>
    <definedName name="RNIZ01.20._A">RNIZ01!$C$26</definedName>
    <definedName name="RNIZ01.20._B">RNIZ01!$D$26</definedName>
    <definedName name="RNIZ01.20._C">RNIZ01!$E$26</definedName>
    <definedName name="RNIZ01.20._D">RNIZ01!$F$26</definedName>
    <definedName name="RNIZ01.20._E">RNIZ01!$G$26</definedName>
    <definedName name="RNIZ01.20._F">RNIZ01!$H$26</definedName>
    <definedName name="RNIZ01.3._A">RNIZ01!$C$9</definedName>
    <definedName name="RNIZ01.3._B">RNIZ01!$D$9</definedName>
    <definedName name="RNIZ01.3._C">RNIZ01!$E$9</definedName>
    <definedName name="RNIZ01.3._D">RNIZ01!$F$9</definedName>
    <definedName name="RNIZ01.3._E">RNIZ01!$G$9</definedName>
    <definedName name="RNIZ01.3._F">RNIZ01!$H$9</definedName>
    <definedName name="RNIZ01.4._A">RNIZ01!$C$10</definedName>
    <definedName name="RNIZ01.4._B">RNIZ01!$D$10</definedName>
    <definedName name="RNIZ01.4._C">RNIZ01!$E$10</definedName>
    <definedName name="RNIZ01.4._D">RNIZ01!$F$10</definedName>
    <definedName name="RNIZ01.4._E">RNIZ01!$G$10</definedName>
    <definedName name="RNIZ01.4._F">RNIZ01!$H$10</definedName>
    <definedName name="RNIZ01.5._A">RNIZ01!$C$11</definedName>
    <definedName name="RNIZ01.5._B">RNIZ01!$D$11</definedName>
    <definedName name="RNIZ01.5._C">RNIZ01!$E$11</definedName>
    <definedName name="RNIZ01.5._D">RNIZ01!$F$11</definedName>
    <definedName name="RNIZ01.5._E">RNIZ01!$G$11</definedName>
    <definedName name="RNIZ01.5._F">RNIZ01!$H$11</definedName>
    <definedName name="RNIZ01.6._A">RNIZ01!$C$12</definedName>
    <definedName name="RNIZ01.6._B">RNIZ01!$D$12</definedName>
    <definedName name="RNIZ01.6._C">RNIZ01!$E$12</definedName>
    <definedName name="RNIZ01.6._D">RNIZ01!$F$12</definedName>
    <definedName name="RNIZ01.6._E">RNIZ01!$G$12</definedName>
    <definedName name="RNIZ01.6._F">RNIZ01!$H$12</definedName>
    <definedName name="RNIZ01.7._A">RNIZ01!$C$13</definedName>
    <definedName name="RNIZ01.7._B">RNIZ01!$D$13</definedName>
    <definedName name="RNIZ01.7._C">RNIZ01!$E$13</definedName>
    <definedName name="RNIZ01.7._D">RNIZ01!$F$13</definedName>
    <definedName name="RNIZ01.7._E">RNIZ01!$G$13</definedName>
    <definedName name="RNIZ01.7._F">RNIZ01!$H$13</definedName>
    <definedName name="RNIZ01.8._A">RNIZ01!$C$14</definedName>
    <definedName name="RNIZ01.8._B">RNIZ01!$D$14</definedName>
    <definedName name="RNIZ01.8._C">RNIZ01!$E$14</definedName>
    <definedName name="RNIZ01.8._D">RNIZ01!$F$14</definedName>
    <definedName name="RNIZ01.8._E">RNIZ01!$G$14</definedName>
    <definedName name="RNIZ01.8._F">RNIZ01!$H$14</definedName>
    <definedName name="RNIZ01.9._A">RNIZ01!$C$15</definedName>
    <definedName name="RNIZ01.9._B">RNIZ01!$D$15</definedName>
    <definedName name="RNIZ01.9._C">RNIZ01!$E$15</definedName>
    <definedName name="RNIZ01.9._D">RNIZ01!$F$15</definedName>
    <definedName name="RNIZ01.9._E">RNIZ01!$G$15</definedName>
    <definedName name="RNIZ01.9._F">RNIZ01!$H$15</definedName>
    <definedName name="RNIZ02.1._A">RNIZ02!$D$6</definedName>
    <definedName name="RNIZ02.1.1._A">RNIZ02!$D$7</definedName>
    <definedName name="RNIZ02.1.2._A">RNIZ02!$D$8</definedName>
    <definedName name="RNIZ02.2._A">RNIZ02!$D$9</definedName>
    <definedName name="RNIZ02.3._A">RNIZ02!$D$10</definedName>
    <definedName name="RNIZ02.4._A">RNIZ02!$D$11</definedName>
    <definedName name="RO01.1._A">'RO01'!$D$6</definedName>
    <definedName name="RO01.2._A">'RO01'!$D$7</definedName>
    <definedName name="RPL02.1._A">'RPL02'!$D$8</definedName>
    <definedName name="RPL02.1._B">'RPL02'!$E$8</definedName>
    <definedName name="RPL02.1._C">'RPL02'!$F$8</definedName>
    <definedName name="RPL02.1._D">'RPL02'!$G$8</definedName>
    <definedName name="RPL02.1._E">'RPL02'!$H$8</definedName>
    <definedName name="RPL02.1._F">'RPL02'!$I$8</definedName>
    <definedName name="RPL02.2._A">'RPL02'!$D$9</definedName>
    <definedName name="RPL02.2._B">'RPL02'!$E$9</definedName>
    <definedName name="RPL02.2._C">'RPL02'!$F$9</definedName>
    <definedName name="RPL02.2._D">'RPL02'!$G$9</definedName>
    <definedName name="RPL02.2._E">'RPL02'!$H$9</definedName>
    <definedName name="RPL02.2._F">'RPL02'!$I$9</definedName>
    <definedName name="RPL02.3._A">'RPL02'!$D$10</definedName>
    <definedName name="RPL02.3._B">'RPL02'!$E$10</definedName>
    <definedName name="RPL02.3._C">'RPL02'!$F$10</definedName>
    <definedName name="RPL02.3._D">'RPL02'!$G$10</definedName>
    <definedName name="RPL02.3._E">'RPL02'!$H$10</definedName>
    <definedName name="RPL02.3._F">'RPL02'!$I$10</definedName>
    <definedName name="RPL02.4._A">'RPL02'!$D$11</definedName>
    <definedName name="RPL02.4._B">'RPL02'!$E$11</definedName>
    <definedName name="RPL02.4._C">'RPL02'!$F$11</definedName>
    <definedName name="RPL02.4._D">'RPL02'!$G$11</definedName>
    <definedName name="RPL02.4._E">'RPL02'!$H$11</definedName>
    <definedName name="RPL02.4._F">'RPL02'!$I$11</definedName>
    <definedName name="RPL02.5._A">'RPL02'!$D$12</definedName>
    <definedName name="RPL02.5._F">'RPL02'!$I$12</definedName>
    <definedName name="RPL02.6._F">'RPL02'!$I$13</definedName>
    <definedName name="RPL02.7._A">'RPL02'!$D$14</definedName>
    <definedName name="RPL02.7._F">'RPL02'!$I$14</definedName>
    <definedName name="RPP01.1.1._A">'RPP01'!$D$7</definedName>
    <definedName name="RPP01.1.1.1._A">'RPP01'!$D$8</definedName>
    <definedName name="RPP01.1.1.2._A">'RPP01'!$D$9</definedName>
    <definedName name="RPP01.1.1.3._A">'RPP01'!$D$10</definedName>
    <definedName name="RPP01.1.2._A">'RPP01'!$D$11</definedName>
    <definedName name="RPP01.1.2.1._A">'RPP01'!$D$12</definedName>
    <definedName name="RPP01.1.2.2._A">'RPP01'!$D$13</definedName>
    <definedName name="RPP01.1.2.3._A">'RPP01'!$D$14</definedName>
    <definedName name="RPP01.1.2.4._A">'RPP01'!$D$15</definedName>
    <definedName name="RPP01.1.2.5._A">'RPP01'!$D$16</definedName>
    <definedName name="RPP01.1.2.6._A">'RPP01'!$D$17</definedName>
    <definedName name="RPP01.10._A">'RPP01'!$D$40</definedName>
    <definedName name="RPP01.10.1._A">'RPP01'!$D$41</definedName>
    <definedName name="RPP01.2._A">'RPP01'!$D$18</definedName>
    <definedName name="RPP01.3.1._A">'RPP01'!$D$20</definedName>
    <definedName name="RPP01.3.1.1._A">'RPP01'!$D$21</definedName>
    <definedName name="RPP01.3.1.2._A">'RPP01'!$D$22</definedName>
    <definedName name="RPP01.3.1.3._A">'RPP01'!$D$23</definedName>
    <definedName name="RPP01.3.2._A">'RPP01'!$D$24</definedName>
    <definedName name="RPP01.3.2.1._A">'RPP01'!$D$25</definedName>
    <definedName name="RPP01.3.2.2._A">'RPP01'!$D$26</definedName>
    <definedName name="RPP01.3.2.3._A">'RPP01'!$D$27</definedName>
    <definedName name="RPP01.4._A">'RPP01'!$D$28</definedName>
    <definedName name="RPP01.5.1._A">'RPP01'!$D$30</definedName>
    <definedName name="RPP01.5.2._A">'RPP01'!$D$31</definedName>
    <definedName name="RPP01.5.3._A">'RPP01'!$D$32</definedName>
    <definedName name="RPP01.5.4._A">'RPP01'!$D$33</definedName>
    <definedName name="RPP01.5.5._A">'RPP01'!$D$34</definedName>
    <definedName name="RPP01.6._A">'RPP01'!$D$35</definedName>
    <definedName name="RPP01.7._A">'RPP01'!$D$36</definedName>
    <definedName name="RPP01.8._A">'RPP01'!$D$37</definedName>
    <definedName name="RPP01.8.1._A">'RPP01'!$D$38</definedName>
    <definedName name="RPP01.9._A">'RPP01'!$D$39</definedName>
    <definedName name="RPP02.10._A">'RPP02'!$D$45</definedName>
    <definedName name="RPP02.10.1._A">'RPP02'!$D$46</definedName>
    <definedName name="RPP02.11._A">'RPP02'!$D$47</definedName>
    <definedName name="RPP02.12._A">'RPP02'!$D$48</definedName>
    <definedName name="RPP02.12.1._A">'RPP02'!$D$49</definedName>
    <definedName name="RPP02.2._A">'RPP02'!$D$7</definedName>
    <definedName name="RPP02.3._A">'RPP02'!$D$8</definedName>
    <definedName name="RPP02.3.1._A">'RPP02'!$D$9</definedName>
    <definedName name="RPP02.3.10._A">'RPP02'!$D$25</definedName>
    <definedName name="RPP02.3.2._A">'RPP02'!$D$10</definedName>
    <definedName name="RPP02.3.3._A">'RPP02'!$D$11</definedName>
    <definedName name="RPP02.3.4._A">'RPP02'!$D$12</definedName>
    <definedName name="RPP02.3.5._A">'RPP02'!$D$13</definedName>
    <definedName name="RPP02.3.6._A">'RPP02'!$D$14</definedName>
    <definedName name="RPP02.3.6.1._A">'RPP02'!$D$15</definedName>
    <definedName name="RPP02.3.6.2._A">'RPP02'!$D$16</definedName>
    <definedName name="RPP02.3.6.3._A">'RPP02'!$D$17</definedName>
    <definedName name="RPP02.3.6.4._A">'RPP02'!$D$18</definedName>
    <definedName name="RPP02.3.7._A">'RPP02'!$D$19</definedName>
    <definedName name="RPP02.3.7.1._A">'RPP02'!$D$20</definedName>
    <definedName name="RPP02.3.7.2._A">'RPP02'!$D$21</definedName>
    <definedName name="RPP02.3.7.3._A">'RPP02'!$D$22</definedName>
    <definedName name="RPP02.3.8._A">'RPP02'!$D$23</definedName>
    <definedName name="RPP02.3.9._A">'RPP02'!$D$24</definedName>
    <definedName name="RPP02.4._A">'RPP02'!$D$26</definedName>
    <definedName name="RPP02.5.1._A">'RPP02'!$D$28</definedName>
    <definedName name="RPP02.5.2._A">'RPP02'!$D$29</definedName>
    <definedName name="RPP02.5.3._A">'RPP02'!$D$30</definedName>
    <definedName name="RPP02.5.4._A">'RPP02'!$D$31</definedName>
    <definedName name="RPP02.5.5._A">'RPP02'!$D$32</definedName>
    <definedName name="RPP02.5.6._A">'RPP02'!$D$33</definedName>
    <definedName name="RPP02.5.7._A">'RPP02'!$D$34</definedName>
    <definedName name="RPP02.5.8._A">'RPP02'!$D$35</definedName>
    <definedName name="RPP02.6._A">'RPP02'!$D$36</definedName>
    <definedName name="RPP02.7.1._A">'RPP02'!$D$38</definedName>
    <definedName name="RPP02.7.2._A">'RPP02'!$D$39</definedName>
    <definedName name="RPP02.7.3._A">'RPP02'!$D$40</definedName>
    <definedName name="RPP02.7.4._A">'RPP02'!$D$41</definedName>
    <definedName name="RPP02.7.5._A">'RPP02'!$D$42</definedName>
    <definedName name="RPP02.8._A">'RPP02'!$D$43</definedName>
    <definedName name="RPP02.9._A">'RPP02'!$D$44</definedName>
    <definedName name="RSP01.1._A">'RSP01'!$D$7</definedName>
    <definedName name="RSP01.1._B">'RSP01'!$E$7</definedName>
    <definedName name="RSP01.1._C">'RSP01'!$F$7</definedName>
    <definedName name="RSP01.1._D">'RSP01'!$G$7</definedName>
    <definedName name="RSP01.1._E">'RSP01'!$H$7</definedName>
    <definedName name="RSP01.10._A">'RSP01'!$D$16</definedName>
    <definedName name="RSP01.10._B">'RSP01'!$E$16</definedName>
    <definedName name="RSP01.10._C">'RSP01'!$F$16</definedName>
    <definedName name="RSP01.10._D">'RSP01'!$G$16</definedName>
    <definedName name="RSP01.10._E">'RSP01'!$H$16</definedName>
    <definedName name="RSP01.11._A">'RSP01'!$D$17</definedName>
    <definedName name="RSP01.11._B">'RSP01'!$E$17</definedName>
    <definedName name="RSP01.11._C">'RSP01'!$F$17</definedName>
    <definedName name="RSP01.11._D">'RSP01'!$G$17</definedName>
    <definedName name="RSP01.11._E">'RSP01'!$H$17</definedName>
    <definedName name="RSP01.2._A">'RSP01'!$D$8</definedName>
    <definedName name="RSP01.2._B">'RSP01'!$E$8</definedName>
    <definedName name="RSP01.2._C">'RSP01'!$F$8</definedName>
    <definedName name="RSP01.2._D">'RSP01'!$G$8</definedName>
    <definedName name="RSP01.2._E">'RSP01'!$H$8</definedName>
    <definedName name="RSP01.3._A">'RSP01'!$D$9</definedName>
    <definedName name="RSP01.3._B">'RSP01'!$E$9</definedName>
    <definedName name="RSP01.3._C">'RSP01'!$F$9</definedName>
    <definedName name="RSP01.3._D">'RSP01'!$G$9</definedName>
    <definedName name="RSP01.3._E">'RSP01'!$H$9</definedName>
    <definedName name="RSP01.4._A">'RSP01'!$D$10</definedName>
    <definedName name="RSP01.4._B">'RSP01'!$E$10</definedName>
    <definedName name="RSP01.4._C">'RSP01'!$F$10</definedName>
    <definedName name="RSP01.4._D">'RSP01'!$G$10</definedName>
    <definedName name="RSP01.4._E">'RSP01'!$H$10</definedName>
    <definedName name="RSP01.5._A">'RSP01'!$D$11</definedName>
    <definedName name="RSP01.5._B">'RSP01'!$E$11</definedName>
    <definedName name="RSP01.5._C">'RSP01'!$F$11</definedName>
    <definedName name="RSP01.5._D">'RSP01'!$G$11</definedName>
    <definedName name="RSP01.5._E">'RSP01'!$H$11</definedName>
    <definedName name="RSP01.6._A">'RSP01'!$D$12</definedName>
    <definedName name="RSP01.6._B">'RSP01'!$E$12</definedName>
    <definedName name="RSP01.6._C">'RSP01'!$F$12</definedName>
    <definedName name="RSP01.6._D">'RSP01'!$G$12</definedName>
    <definedName name="RSP01.6._E">'RSP01'!$H$12</definedName>
    <definedName name="RSP01.7._A">'RSP01'!$D$13</definedName>
    <definedName name="RSP01.7._B">'RSP01'!$E$13</definedName>
    <definedName name="RSP01.7._C">'RSP01'!$F$13</definedName>
    <definedName name="RSP01.7._D">'RSP01'!$G$13</definedName>
    <definedName name="RSP01.7._E">'RSP01'!$H$13</definedName>
    <definedName name="RSP01.8._A">'RSP01'!$D$14</definedName>
    <definedName name="RSP01.8._B">'RSP01'!$E$14</definedName>
    <definedName name="RSP01.8._C">'RSP01'!$F$14</definedName>
    <definedName name="RSP01.8._D">'RSP01'!$G$14</definedName>
    <definedName name="RSP01.8._E">'RSP01'!$H$14</definedName>
    <definedName name="RSP01.9._A">'RSP01'!$D$15</definedName>
    <definedName name="RSP01.9._B">'RSP01'!$E$15</definedName>
    <definedName name="RSP01.9._C">'RSP01'!$F$15</definedName>
    <definedName name="RSP01.9._D">'RSP01'!$G$15</definedName>
    <definedName name="RSP01.9._E">'RSP01'!$H$15</definedName>
    <definedName name="RSP02.1._A">'RSP02'!$D$7</definedName>
    <definedName name="RSP02.1._B">'RSP02'!$E$7</definedName>
    <definedName name="RSP02.1._C">'RSP02'!$F$7</definedName>
    <definedName name="RSP02.1._D">'RSP02'!$G$7</definedName>
    <definedName name="RSP02.1._E">'RSP02'!$H$7</definedName>
    <definedName name="RSP02.10._A">'RSP02'!$D$16</definedName>
    <definedName name="RSP02.10._B">'RSP02'!$E$16</definedName>
    <definedName name="RSP02.10._C">'RSP02'!$F$16</definedName>
    <definedName name="RSP02.10._D">'RSP02'!$G$16</definedName>
    <definedName name="RSP02.10._E">'RSP02'!$H$16</definedName>
    <definedName name="RSP02.11._A">'RSP02'!$D$17</definedName>
    <definedName name="RSP02.11._B">'RSP02'!$E$17</definedName>
    <definedName name="RSP02.11._C">'RSP02'!$F$17</definedName>
    <definedName name="RSP02.11._D">'RSP02'!$G$17</definedName>
    <definedName name="RSP02.11._E">'RSP02'!$H$17</definedName>
    <definedName name="RSP02.2._A">'RSP02'!$D$8</definedName>
    <definedName name="RSP02.2._B">'RSP02'!$E$8</definedName>
    <definedName name="RSP02.2._C">'RSP02'!$F$8</definedName>
    <definedName name="RSP02.2._D">'RSP02'!$G$8</definedName>
    <definedName name="RSP02.2._E">'RSP02'!$H$8</definedName>
    <definedName name="RSP02.3._A">'RSP02'!$D$9</definedName>
    <definedName name="RSP02.3._B">'RSP02'!$E$9</definedName>
    <definedName name="RSP02.3._C">'RSP02'!$F$9</definedName>
    <definedName name="RSP02.3._D">'RSP02'!$G$9</definedName>
    <definedName name="RSP02.3._E">'RSP02'!$H$9</definedName>
    <definedName name="RSP02.4._A">'RSP02'!$D$10</definedName>
    <definedName name="RSP02.4._B">'RSP02'!$E$10</definedName>
    <definedName name="RSP02.4._C">'RSP02'!$F$10</definedName>
    <definedName name="RSP02.4._D">'RSP02'!$G$10</definedName>
    <definedName name="RSP02.4._E">'RSP02'!$H$10</definedName>
    <definedName name="RSP02.5._A">'RSP02'!$D$11</definedName>
    <definedName name="RSP02.5._B">'RSP02'!$E$11</definedName>
    <definedName name="RSP02.5._C">'RSP02'!$F$11</definedName>
    <definedName name="RSP02.5._D">'RSP02'!$G$11</definedName>
    <definedName name="RSP02.5._E">'RSP02'!$H$11</definedName>
    <definedName name="RSP02.6._A">'RSP02'!$D$12</definedName>
    <definedName name="RSP02.6._B">'RSP02'!$E$12</definedName>
    <definedName name="RSP02.6._C">'RSP02'!$F$12</definedName>
    <definedName name="RSP02.6._D">'RSP02'!$G$12</definedName>
    <definedName name="RSP02.6._E">'RSP02'!$H$12</definedName>
    <definedName name="RSP02.7._A">'RSP02'!$D$13</definedName>
    <definedName name="RSP02.7._B">'RSP02'!$E$13</definedName>
    <definedName name="RSP02.7._C">'RSP02'!$F$13</definedName>
    <definedName name="RSP02.7._D">'RSP02'!$G$13</definedName>
    <definedName name="RSP02.7._E">'RSP02'!$H$13</definedName>
    <definedName name="RSP02.8._A">'RSP02'!$D$14</definedName>
    <definedName name="RSP02.8._B">'RSP02'!$E$14</definedName>
    <definedName name="RSP02.8._C">'RSP02'!$F$14</definedName>
    <definedName name="RSP02.8._D">'RSP02'!$G$14</definedName>
    <definedName name="RSP02.8._E">'RSP02'!$H$14</definedName>
    <definedName name="RSP02.9._A">'RSP02'!$D$15</definedName>
    <definedName name="RSP02.9._B">'RSP02'!$E$15</definedName>
    <definedName name="RSP02.9._C">'RSP02'!$F$15</definedName>
    <definedName name="RSP02.9._D">'RSP02'!$G$15</definedName>
    <definedName name="RSP02.9._E">'RSP02'!$H$15</definedName>
    <definedName name="RSP03.1._A">'RSP03'!$D$6</definedName>
    <definedName name="RSP03.1._B">'RSP03'!$E$6</definedName>
    <definedName name="RSP03.1._C">'RSP03'!$F$6</definedName>
    <definedName name="RSP03.2._A">'RSP03'!$D$7</definedName>
    <definedName name="RSP03.2._B">'RSP03'!$E$7</definedName>
    <definedName name="RSP03.2._C">'RSP03'!$F$7</definedName>
    <definedName name="RSP03.3._A">'RSP03'!$D$8</definedName>
    <definedName name="RSP03.3._B">'RSP03'!$E$8</definedName>
    <definedName name="RSP03.3._C">'RSP03'!$F$8</definedName>
    <definedName name="RSP04.1._A">'RSP04'!$D$6</definedName>
    <definedName name="RSP04.1._B">'RSP04'!$E$6</definedName>
    <definedName name="RSP04.1.1._A">'RSP04'!$D$7</definedName>
    <definedName name="RSP04.1.1._B">'RSP04'!$E$7</definedName>
    <definedName name="RSP04.1.2._A">'RSP04'!$D$8</definedName>
    <definedName name="RSP04.1.2._B">'RSP04'!$E$8</definedName>
    <definedName name="RSP04.1.2.1._A">'RSP04'!$D$9</definedName>
    <definedName name="RSP04.1.2.1._B">'RSP04'!$E$9</definedName>
    <definedName name="RSP04.1.2.2._A">'RSP04'!$D$10</definedName>
    <definedName name="RSP04.1.2.2._B">'RSP04'!$E$10</definedName>
    <definedName name="RSP04.1.3._A">'RSP04'!$D$11</definedName>
    <definedName name="RSP04.1.3._B">'RSP04'!$E$11</definedName>
    <definedName name="RSP04.1.3.1._A">'RSP04'!$D$12</definedName>
    <definedName name="RSP04.1.3.1._B">'RSP04'!$E$12</definedName>
    <definedName name="RSP04.1.3.2._A">'RSP04'!$D$13</definedName>
    <definedName name="RSP04.1.3.2._B">'RSP04'!$E$13</definedName>
    <definedName name="RSP04.2._A">'RSP04'!$D$14</definedName>
    <definedName name="RSP04.2._B">'RSP04'!$E$14</definedName>
    <definedName name="RSP04.2.1._A">'RSP04'!$D$15</definedName>
    <definedName name="RSP04.2.1._B">'RSP04'!$E$15</definedName>
    <definedName name="RSP04.2.2._A">'RSP04'!$D$16</definedName>
    <definedName name="RSP04.2.2._B">'RSP04'!$E$16</definedName>
    <definedName name="RSP04.2.2.1._A">'RSP04'!$D$17</definedName>
    <definedName name="RSP04.2.2.1._B">'RSP04'!$E$17</definedName>
    <definedName name="RSP04.2.2.2._A">'RSP04'!$D$18</definedName>
    <definedName name="RSP04.2.2.2._B">'RSP04'!$E$18</definedName>
    <definedName name="RSP04.2.2.3._A">'RSP04'!$D$19</definedName>
    <definedName name="RSP04.2.2.3._B">'RSP04'!$E$19</definedName>
    <definedName name="RSP04.2.3._A">'RSP04'!$D$20</definedName>
    <definedName name="RSP04.2.3._B">'RSP04'!$E$20</definedName>
    <definedName name="RSP04.2.3.1._A">'RSP04'!$D$21</definedName>
    <definedName name="RSP04.2.3.1._B">'RSP04'!$E$21</definedName>
    <definedName name="RSP04.2.3.2._B">'RSP04'!$E$22</definedName>
    <definedName name="RSP04.2.4._A">'RSP04'!$D$23</definedName>
    <definedName name="RSP04.2.4._B">'RSP04'!$E$23</definedName>
    <definedName name="RSP04.2.4.1._A">'RSP04'!$D$24</definedName>
    <definedName name="RSP04.2.4.1._B">'RSP04'!$E$24</definedName>
    <definedName name="RSP04.2.4.2._A">'RSP04'!$D$25</definedName>
    <definedName name="RSP04.2.4.2._B">'RSP04'!$E$25</definedName>
    <definedName name="RSP04.2.4.3._A">'RSP04'!$D$26</definedName>
    <definedName name="RSP04.2.4.3._B">'RSP04'!$E$26</definedName>
    <definedName name="RSP04.2.5._A">'RSP04'!$D$27</definedName>
    <definedName name="RSP04.2.5._B">'RSP04'!$E$27</definedName>
    <definedName name="RSP04.2.5.1._A">'RSP04'!$D$28</definedName>
    <definedName name="RSP04.2.5.1._B">'RSP04'!$E$28</definedName>
    <definedName name="RSP04.2.5.2._A">'RSP04'!$D$29</definedName>
    <definedName name="RSP04.2.5.2._B">'RSP04'!$E$29</definedName>
    <definedName name="RSP04.2.5.3._A">'RSP04'!$D$30</definedName>
    <definedName name="RSP04.2.5.3._B">'RSP04'!$E$30</definedName>
    <definedName name="RSP05.1._A">'RSP05'!$D$6</definedName>
    <definedName name="RSP05.1._B">'RSP05'!$E$6</definedName>
    <definedName name="RSP05.1.1._A">'RSP05'!$D$7</definedName>
    <definedName name="RSP05.1.1._B">'RSP05'!$E$7</definedName>
    <definedName name="RSP05.1.2._A">'RSP05'!$D$8</definedName>
    <definedName name="RSP05.1.2._B">'RSP05'!$E$8</definedName>
    <definedName name="RSP05.1.3._A">'RSP05'!$D$9</definedName>
    <definedName name="RSP05.1.3._B">'RSP05'!$E$9</definedName>
    <definedName name="RSP05.1.4._A">'RSP05'!$D$10</definedName>
    <definedName name="RSP05.1.4._B">'RSP05'!$E$10</definedName>
    <definedName name="RSP05.1.5._A">'RSP05'!$D$11</definedName>
    <definedName name="RSP05.1.5._B">'RSP05'!$E$11</definedName>
    <definedName name="RSP05.1.6._A">'RSP05'!$D$12</definedName>
    <definedName name="RSP05.1.6._B">'RSP05'!$E$12</definedName>
    <definedName name="RSP05.2._A">'RSP05'!$D$13</definedName>
    <definedName name="RSP05.2._B">'RSP05'!$E$13</definedName>
    <definedName name="RSP05.2.1._A">'RSP05'!$D$14</definedName>
    <definedName name="RSP05.2.1._B">'RSP05'!$E$14</definedName>
    <definedName name="RSP05.2.1.1._A">'RSP05'!$D$15</definedName>
    <definedName name="RSP05.2.1.1._B">'RSP05'!$E$15</definedName>
    <definedName name="RSP05.2.1.1.1._A">'RSP05'!$D$16</definedName>
    <definedName name="RSP05.2.1.1.1._B">'RSP05'!$E$16</definedName>
    <definedName name="RSP05.2.1.1.2._A">'RSP05'!$D$17</definedName>
    <definedName name="RSP05.2.1.1.2._B">'RSP05'!$E$17</definedName>
    <definedName name="RSP05.2.1.1.3._A">'RSP05'!$D$18</definedName>
    <definedName name="RSP05.2.1.1.3._B">'RSP05'!$E$18</definedName>
    <definedName name="RSP05.2.1.1.4._A">'RSP05'!$D$19</definedName>
    <definedName name="RSP05.2.1.1.4._B">'RSP05'!$E$19</definedName>
    <definedName name="RSP05.2.1.2._A">'RSP05'!$D$20</definedName>
    <definedName name="RSP05.2.1.2._B">'RSP05'!$E$20</definedName>
    <definedName name="RSP05.2.1.2.1._A">'RSP05'!$D$21</definedName>
    <definedName name="RSP05.2.1.2.1._B">'RSP05'!$E$21</definedName>
    <definedName name="RSP05.2.1.2.2._A">'RSP05'!$D$22</definedName>
    <definedName name="RSP05.2.1.2.2._B">'RSP05'!$E$22</definedName>
    <definedName name="RSP05.2.1.2.3._A">'RSP05'!$D$23</definedName>
    <definedName name="RSP05.2.1.2.3._B">'RSP05'!$E$23</definedName>
    <definedName name="RSP05.2.1.2.4._A">'RSP05'!$D$24</definedName>
    <definedName name="RSP05.2.1.2.4._B">'RSP05'!$E$24</definedName>
    <definedName name="RSP05.2.2._A">'RSP05'!$D$25</definedName>
    <definedName name="RSP05.2.2._B">'RSP05'!$E$25</definedName>
    <definedName name="RSP05.2.2.1._A">'RSP05'!$D$26</definedName>
    <definedName name="RSP05.2.2.1._B">'RSP05'!$E$26</definedName>
    <definedName name="RSP05.2.2.1.1._A">'RSP05'!$D$27</definedName>
    <definedName name="RSP05.2.2.1.1._B">'RSP05'!$E$27</definedName>
    <definedName name="RSP05.2.2.1.2._A">'RSP05'!$D$28</definedName>
    <definedName name="RSP05.2.2.1.2._B">'RSP05'!$E$28</definedName>
    <definedName name="RSP05.2.2.1.3._A">'RSP05'!$D$29</definedName>
    <definedName name="RSP05.2.2.1.3._B">'RSP05'!$E$29</definedName>
    <definedName name="RSP05.2.2.1.4._A">'RSP05'!$D$30</definedName>
    <definedName name="RSP05.2.2.1.4._B">'RSP05'!$E$30</definedName>
    <definedName name="RSP05.2.2.2._A">'RSP05'!$D$31</definedName>
    <definedName name="RSP05.2.2.2._B">'RSP05'!$E$31</definedName>
    <definedName name="RSP05.2.2.2.1._A">'RSP05'!$D$32</definedName>
    <definedName name="RSP05.2.2.2.1._B">'RSP05'!$E$32</definedName>
    <definedName name="RSP05.2.2.2.2._A">'RSP05'!$D$33</definedName>
    <definedName name="RSP05.2.2.2.2._B">'RSP05'!$E$33</definedName>
    <definedName name="RSP05.2.2.2.3._A">'RSP05'!$D$34</definedName>
    <definedName name="RSP05.2.2.2.3._B">'RSP05'!$E$34</definedName>
    <definedName name="RSP05.2.2.2.4._A">'RSP05'!$D$35</definedName>
    <definedName name="RSP05.2.2.2.4._B">'RSP05'!$E$35</definedName>
    <definedName name="RSP05.2.3._A">'RSP05'!$D$36</definedName>
    <definedName name="RSP05.2.3._B">'RSP05'!$E$36</definedName>
    <definedName name="RSP05.2.3.1._A">'RSP05'!$D$37</definedName>
    <definedName name="RSP05.2.3.1._B">'RSP05'!$E$37</definedName>
    <definedName name="RSP05.2.3.2._A">'RSP05'!$D$38</definedName>
    <definedName name="RSP05.2.3.2._B">'RSP05'!$E$38</definedName>
    <definedName name="RSP05.2.3.3._A">'RSP05'!$D$39</definedName>
    <definedName name="RSP05.2.3.3._B">'RSP05'!$E$39</definedName>
    <definedName name="RSP05.2.3.4._A">'RSP05'!$D$40</definedName>
    <definedName name="RSP05.2.3.4._B">'RSP05'!$E$40</definedName>
    <definedName name="RSP05.2.4._A">'RSP05'!$D$41</definedName>
    <definedName name="RSP05.2.4._B">'RSP05'!$E$41</definedName>
    <definedName name="RSP05.2.4.1._A">'RSP05'!$D$42</definedName>
    <definedName name="RSP05.2.4.1._B">'RSP05'!$E$42</definedName>
    <definedName name="RSP05.2.4.2._A">'RSP05'!$D$43</definedName>
    <definedName name="RSP05.2.4.2._B">'RSP05'!$E$43</definedName>
    <definedName name="RSP05.2.4.3._A">'RSP05'!$D$44</definedName>
    <definedName name="RSP05.2.4.3._B">'RSP05'!$E$44</definedName>
    <definedName name="RSP05.2.4.4._A">'RSP05'!$D$45</definedName>
    <definedName name="RSP05.2.4.4._B">'RSP05'!$E$45</definedName>
    <definedName name="RZS02.1._A">'RZS02'!$D$6</definedName>
    <definedName name="RZS02.1.1._A">'RZS02'!$D$7</definedName>
    <definedName name="RZS02.1.2._A">'RZS02'!$D$8</definedName>
    <definedName name="RZS02.1.3._A">'RZS02'!$D$9</definedName>
    <definedName name="RZS02.1.4._A">'RZS02'!$D$10</definedName>
    <definedName name="RZS02.1.5._A">'RZS02'!$D$11</definedName>
    <definedName name="RZS02.10._A">'RZS02'!$D$31</definedName>
    <definedName name="RZS02.10.1._A">'RZS02'!$D$32</definedName>
    <definedName name="RZS02.11._A">'RZS02'!$D$33</definedName>
    <definedName name="RZS02.11.1._A">'RZS02'!$D$34</definedName>
    <definedName name="RZS02.12._A">'RZS02'!$D$35</definedName>
    <definedName name="RZS02.12.1._A">'RZS02'!$D$36</definedName>
    <definedName name="RZS02.12.2._A">'RZS02'!$D$37</definedName>
    <definedName name="RZS02.12.3._A">'RZS02'!$D$38</definedName>
    <definedName name="RZS02.12.4._A">'RZS02'!$D$39</definedName>
    <definedName name="RZS02.12.5._A">'RZS02'!$D$40</definedName>
    <definedName name="RZS02.12.6._A">'RZS02'!$D$41</definedName>
    <definedName name="RZS02.12.7._A">'RZS02'!$D$42</definedName>
    <definedName name="RZS02.13._A">'RZS02'!$D$43</definedName>
    <definedName name="RZS02.13.1._A">'RZS02'!$D$44</definedName>
    <definedName name="RZS02.13.2._A">'RZS02'!$D$45</definedName>
    <definedName name="RZS02.14._A">'RZS02'!$D$46</definedName>
    <definedName name="RZS02.14.1._A">'RZS02'!$D$47</definedName>
    <definedName name="RZS02.14.2._A">'RZS02'!$D$48</definedName>
    <definedName name="RZS02.14.3._A">'RZS02'!$D$49</definedName>
    <definedName name="RZS02.15._A">'RZS02'!$D$50</definedName>
    <definedName name="RZS02.16._A">'RZS02'!$D$51</definedName>
    <definedName name="RZS02.16.1._A">'RZS02'!$D$52</definedName>
    <definedName name="RZS02.16.2._A">'RZS02'!$D$53</definedName>
    <definedName name="RZS02.17._A">'RZS02'!$D$54</definedName>
    <definedName name="RZS02.18._A">'RZS02'!$D$55</definedName>
    <definedName name="RZS02.19._A">'RZS02'!$D$56</definedName>
    <definedName name="RZS02.2._A">'RZS02'!$D$12</definedName>
    <definedName name="RZS02.2.1._A">'RZS02'!$D$13</definedName>
    <definedName name="RZS02.2.2._A">'RZS02'!$D$14</definedName>
    <definedName name="RZS02.2.3._A">'RZS02'!$D$15</definedName>
    <definedName name="RZS02.20._A">'RZS02'!$D$57</definedName>
    <definedName name="RZS02.3._A">'RZS02'!$D$16</definedName>
    <definedName name="RZS02.4._A">'RZS02'!$D$17</definedName>
    <definedName name="RZS02.5._A">'RZS02'!$D$18</definedName>
    <definedName name="RZS02.5.1._A">'RZS02'!$D$19</definedName>
    <definedName name="RZS02.5.2._A">'RZS02'!$D$20</definedName>
    <definedName name="RZS02.6._A">'RZS02'!$D$21</definedName>
    <definedName name="RZS02.6.1._A">'RZS02'!$D$22</definedName>
    <definedName name="RZS02.6.2._A">'RZS02'!$D$23</definedName>
    <definedName name="RZS02.6.3._A">'RZS02'!$D$24</definedName>
    <definedName name="RZS02.6.4._A">'RZS02'!$D$25</definedName>
    <definedName name="RZS02.6.5._A">'RZS02'!$D$26</definedName>
    <definedName name="RZS02.7._A">'RZS02'!$D$27</definedName>
    <definedName name="RZS02.7.1._A">'RZS02'!$D$28</definedName>
    <definedName name="RZS02.8._A">'RZS02'!$D$29</definedName>
    <definedName name="RZS02.9._A">'RZS02'!$D$30</definedName>
    <definedName name="ST01.10._A">'ST01'!$D$15</definedName>
    <definedName name="ST01.10._B">'ST01'!$E$15</definedName>
    <definedName name="ST01.10._C">'ST01'!$F$15</definedName>
    <definedName name="ST01.10._D">'ST01'!$G$15</definedName>
    <definedName name="ST01.10._E">'ST01'!$H$15</definedName>
    <definedName name="ST01.10._F">'ST01'!$I$15</definedName>
    <definedName name="ST01.10._G">'ST01'!$J$15</definedName>
    <definedName name="ST01.11._A">'ST01'!$D$16</definedName>
    <definedName name="ST01.11._B">'ST01'!$E$16</definedName>
    <definedName name="ST01.11._C">'ST01'!$F$16</definedName>
    <definedName name="ST01.11._D">'ST01'!$G$16</definedName>
    <definedName name="ST01.11._E">'ST01'!$H$16</definedName>
    <definedName name="ST01.11._F">'ST01'!$I$16</definedName>
    <definedName name="ST01.11._G">'ST01'!$J$16</definedName>
    <definedName name="ST01.12._A">'ST01'!$D$17</definedName>
    <definedName name="ST01.12._B">'ST01'!$E$17</definedName>
    <definedName name="ST01.12._C">'ST01'!$F$17</definedName>
    <definedName name="ST01.12._D">'ST01'!$G$17</definedName>
    <definedName name="ST01.12._E">'ST01'!$H$17</definedName>
    <definedName name="ST01.12._F">'ST01'!$I$17</definedName>
    <definedName name="ST01.12._G">'ST01'!$J$17</definedName>
    <definedName name="ST01.14._A">'ST01'!$D$19</definedName>
    <definedName name="ST01.14._B">'ST01'!$E$19</definedName>
    <definedName name="ST01.14._C">'ST01'!$F$19</definedName>
    <definedName name="ST01.14._D">'ST01'!$G$19</definedName>
    <definedName name="ST01.14._E">'ST01'!$H$19</definedName>
    <definedName name="ST01.14._F">'ST01'!$I$19</definedName>
    <definedName name="ST01.14._G">'ST01'!$J$19</definedName>
    <definedName name="ST01.15._A">'ST01'!$D$20</definedName>
    <definedName name="ST01.15._B">'ST01'!$E$20</definedName>
    <definedName name="ST01.15._C">'ST01'!$F$20</definedName>
    <definedName name="ST01.15._D">'ST01'!$G$20</definedName>
    <definedName name="ST01.15._E">'ST01'!$H$20</definedName>
    <definedName name="ST01.15._F">'ST01'!$I$20</definedName>
    <definedName name="ST01.15._G">'ST01'!$J$20</definedName>
    <definedName name="ST01.16._A">'ST01'!$D$21</definedName>
    <definedName name="ST01.16._B">'ST01'!$E$21</definedName>
    <definedName name="ST01.16._C">'ST01'!$F$21</definedName>
    <definedName name="ST01.16._D">'ST01'!$G$21</definedName>
    <definedName name="ST01.16._E">'ST01'!$H$21</definedName>
    <definedName name="ST01.16._F">'ST01'!$I$21</definedName>
    <definedName name="ST01.16._G">'ST01'!$J$21</definedName>
    <definedName name="ST01.17._A">'ST01'!$D$22</definedName>
    <definedName name="ST01.17._B">'ST01'!$E$22</definedName>
    <definedName name="ST01.17._C">'ST01'!$F$22</definedName>
    <definedName name="ST01.17._D">'ST01'!$G$22</definedName>
    <definedName name="ST01.17._E">'ST01'!$H$22</definedName>
    <definedName name="ST01.17._F">'ST01'!$I$22</definedName>
    <definedName name="ST01.17._G">'ST01'!$J$22</definedName>
    <definedName name="ST01.18._A">'ST01'!$D$23</definedName>
    <definedName name="ST01.18._B">'ST01'!$E$23</definedName>
    <definedName name="ST01.18._C">'ST01'!$F$23</definedName>
    <definedName name="ST01.18._D">'ST01'!$G$23</definedName>
    <definedName name="ST01.18._E">'ST01'!$H$23</definedName>
    <definedName name="ST01.18._F">'ST01'!$I$23</definedName>
    <definedName name="ST01.18._G">'ST01'!$J$23</definedName>
    <definedName name="ST01.2._A">'ST01'!$D$7</definedName>
    <definedName name="ST01.2._B">'ST01'!$E$7</definedName>
    <definedName name="ST01.2._C">'ST01'!$F$7</definedName>
    <definedName name="ST01.2._D">'ST01'!$G$7</definedName>
    <definedName name="ST01.2._E">'ST01'!$H$7</definedName>
    <definedName name="ST01.2._F">'ST01'!$I$7</definedName>
    <definedName name="ST01.2._G">'ST01'!$J$7</definedName>
    <definedName name="ST01.20._A">'ST01'!$D$25</definedName>
    <definedName name="ST01.20._B">'ST01'!$E$25</definedName>
    <definedName name="ST01.20._C">'ST01'!$F$25</definedName>
    <definedName name="ST01.20._D">'ST01'!$G$25</definedName>
    <definedName name="ST01.20._E">'ST01'!$H$25</definedName>
    <definedName name="ST01.20._F">'ST01'!$I$25</definedName>
    <definedName name="ST01.20._G">'ST01'!$J$25</definedName>
    <definedName name="ST01.21._A">'ST01'!$D$26</definedName>
    <definedName name="ST01.21._B">'ST01'!$E$26</definedName>
    <definedName name="ST01.21._C">'ST01'!$F$26</definedName>
    <definedName name="ST01.21._D">'ST01'!$G$26</definedName>
    <definedName name="ST01.21._E">'ST01'!$H$26</definedName>
    <definedName name="ST01.21._F">'ST01'!$I$26</definedName>
    <definedName name="ST01.21._G">'ST01'!$J$26</definedName>
    <definedName name="ST01.3._A">'ST01'!$D$8</definedName>
    <definedName name="ST01.3._B">'ST01'!$E$8</definedName>
    <definedName name="ST01.3._C">'ST01'!$F$8</definedName>
    <definedName name="ST01.3._D">'ST01'!$G$8</definedName>
    <definedName name="ST01.3._E">'ST01'!$H$8</definedName>
    <definedName name="ST01.3._F">'ST01'!$I$8</definedName>
    <definedName name="ST01.3._G">'ST01'!$J$8</definedName>
    <definedName name="ST01.4._A">'ST01'!$D$9</definedName>
    <definedName name="ST01.4._B">'ST01'!$E$9</definedName>
    <definedName name="ST01.4._C">'ST01'!$F$9</definedName>
    <definedName name="ST01.4._D">'ST01'!$G$9</definedName>
    <definedName name="ST01.4._E">'ST01'!$H$9</definedName>
    <definedName name="ST01.4._F">'ST01'!$I$9</definedName>
    <definedName name="ST01.4._G">'ST01'!$J$9</definedName>
    <definedName name="ST01.5._A">'ST01'!$D$10</definedName>
    <definedName name="ST01.5._B">'ST01'!$E$10</definedName>
    <definedName name="ST01.5._C">'ST01'!$F$10</definedName>
    <definedName name="ST01.5._D">'ST01'!$G$10</definedName>
    <definedName name="ST01.5._E">'ST01'!$H$10</definedName>
    <definedName name="ST01.5._F">'ST01'!$I$10</definedName>
    <definedName name="ST01.5._G">'ST01'!$J$10</definedName>
    <definedName name="ST01.6._A">'ST01'!$D$11</definedName>
    <definedName name="ST01.6._B">'ST01'!$E$11</definedName>
    <definedName name="ST01.6._C">'ST01'!$F$11</definedName>
    <definedName name="ST01.6._D">'ST01'!$G$11</definedName>
    <definedName name="ST01.6._E">'ST01'!$H$11</definedName>
    <definedName name="ST01.6._F">'ST01'!$I$11</definedName>
    <definedName name="ST01.6._G">'ST01'!$J$11</definedName>
    <definedName name="ST01.8._A">'ST01'!$D$13</definedName>
    <definedName name="ST01.8._B">'ST01'!$E$13</definedName>
    <definedName name="ST01.8._C">'ST01'!$F$13</definedName>
    <definedName name="ST01.8._D">'ST01'!$G$13</definedName>
    <definedName name="ST01.8._E">'ST01'!$H$13</definedName>
    <definedName name="ST01.8._F">'ST01'!$I$13</definedName>
    <definedName name="ST01.8._G">'ST01'!$J$13</definedName>
    <definedName name="ST01.9._A">'ST01'!$D$14</definedName>
    <definedName name="ST01.9._B">'ST01'!$E$14</definedName>
    <definedName name="ST01.9._C">'ST01'!$F$14</definedName>
    <definedName name="ST01.9._D">'ST01'!$G$14</definedName>
    <definedName name="ST01.9._E">'ST01'!$H$14</definedName>
    <definedName name="ST01.9._F">'ST01'!$I$14</definedName>
    <definedName name="ST01.9._G">'ST01'!$J$14</definedName>
    <definedName name="ST02.1._A">'ST02'!$D$6</definedName>
    <definedName name="ST02.2._A">'ST02'!$D$7</definedName>
    <definedName name="ST02.2.1._A">'ST02'!$D$8</definedName>
    <definedName name="ST02.2.2._A">'ST02'!$D$9</definedName>
    <definedName name="ST02.2.3._A">'ST02'!$D$10</definedName>
    <definedName name="ST02.2.4._A">'ST02'!$D$11</definedName>
    <definedName name="ST02.2.5._A">'ST02'!$D$12</definedName>
    <definedName name="ST02.2.6._A">'ST02'!$D$13</definedName>
    <definedName name="ST03.2._A">'ST03'!$D$7</definedName>
    <definedName name="ST03.3._A">'ST03'!$D$8</definedName>
    <definedName name="ST03.4._A">'ST03'!$D$9</definedName>
    <definedName name="ST03.5._A">'ST03'!$D$10</definedName>
    <definedName name="ST03.6._A">'ST03'!$D$11</definedName>
    <definedName name="ST03.7._A">'ST03'!$D$12</definedName>
    <definedName name="ST03.8._A">'ST03'!$D$13</definedName>
    <definedName name="WK01.1._A">'WK01'!$D$6</definedName>
    <definedName name="WK01.1._B">'WK01'!$E$6</definedName>
    <definedName name="WK01.1.1._A">'WK01'!$D$7</definedName>
    <definedName name="WK01.1.1._B">'WK01'!$E$7</definedName>
    <definedName name="WK01.1.2._A">'WK01'!$D$8</definedName>
    <definedName name="WK01.1.2._B">'WK01'!$E$8</definedName>
    <definedName name="WK01.1.3._A">'WK01'!$D$9</definedName>
    <definedName name="WK01.1.3._B">'WK01'!$E$9</definedName>
    <definedName name="WK01.1.3.1._A">'WK01'!$D$10</definedName>
    <definedName name="WK01.1.3.1._B">'WK01'!$E$10</definedName>
    <definedName name="WK01.1.3.2._A">'WK01'!$D$11</definedName>
    <definedName name="WK01.1.3.2._B">'WK01'!$E$11</definedName>
    <definedName name="WK01.1.3.3._A">'WK01'!$D$12</definedName>
    <definedName name="WK01.1.3.3._B">'WK01'!$E$12</definedName>
    <definedName name="WK01.1.4._A">'WK01'!$D$13</definedName>
    <definedName name="WK01.1.4._B">'WK01'!$E$13</definedName>
    <definedName name="WK01.1.5._A">'WK01'!$D$14</definedName>
    <definedName name="WK01.1.5._B">'WK01'!$E$14</definedName>
    <definedName name="WK01.1.6._A">'WK01'!$D$15</definedName>
    <definedName name="WK01.1.6._B">'WK01'!$E$15</definedName>
    <definedName name="WK01.10._A">'WK01'!$D$45</definedName>
    <definedName name="WK01.10._B">'WK01'!$E$45</definedName>
    <definedName name="WK01.11._A">'WK01'!$D$47</definedName>
    <definedName name="WK01.11._B">'WK01'!$E$47</definedName>
    <definedName name="WK01.12._A">'WK01'!$D$48</definedName>
    <definedName name="WK01.12._B">'WK01'!$E$48</definedName>
    <definedName name="WK01.13._A">'WK01'!$D$49</definedName>
    <definedName name="WK01.13._B">'WK01'!$E$49</definedName>
    <definedName name="WK01.14._A">'WK01'!$D$50</definedName>
    <definedName name="WK01.14._B">'WK01'!$E$50</definedName>
    <definedName name="WK01.15._A">'WK01'!$D$51</definedName>
    <definedName name="WK01.15._B">'WK01'!$E$51</definedName>
    <definedName name="WK01.16._A">'WK01'!$D$52</definedName>
    <definedName name="WK01.16._B">'WK01'!$E$52</definedName>
    <definedName name="WK01.17._B">'WK01'!$E$54</definedName>
    <definedName name="WK01.18._B">'WK01'!$E$55</definedName>
    <definedName name="WK01.2._A">'WK01'!$D$16</definedName>
    <definedName name="WK01.2._B">'WK01'!$E$16</definedName>
    <definedName name="WK01.2.1._A">'WK01'!$D$17</definedName>
    <definedName name="WK01.2.1._B">'WK01'!$E$17</definedName>
    <definedName name="WK01.2.2._A">'WK01'!$D$18</definedName>
    <definedName name="WK01.2.2._B">'WK01'!$E$18</definedName>
    <definedName name="WK01.2.3._A">'WK01'!$D$19</definedName>
    <definedName name="WK01.2.3._B">'WK01'!$E$19</definedName>
    <definedName name="WK01.2.4._A">'WK01'!$D$20</definedName>
    <definedName name="WK01.2.4._B">'WK01'!$E$20</definedName>
    <definedName name="WK01.2.5._A">'WK01'!$D$21</definedName>
    <definedName name="WK01.2.5._B">'WK01'!$E$21</definedName>
    <definedName name="WK01.2.6._A">'WK01'!$D$22</definedName>
    <definedName name="WK01.2.6._B">'WK01'!$E$22</definedName>
    <definedName name="WK01.2.7._A">'WK01'!$D$23</definedName>
    <definedName name="WK01.2.7._B">'WK01'!$E$23</definedName>
    <definedName name="WK01.2.8._A">'WK01'!$D$24</definedName>
    <definedName name="WK01.2.8._B">'WK01'!$E$24</definedName>
    <definedName name="WK01.3._A">'WK01'!$D$25</definedName>
    <definedName name="WK01.3._B">'WK01'!$E$25</definedName>
    <definedName name="WK01.3.1._A">'WK01'!$D$26</definedName>
    <definedName name="WK01.3.1._B">'WK01'!$E$26</definedName>
    <definedName name="WK01.3.2._A">'WK01'!$D$27</definedName>
    <definedName name="WK01.3.2._B">'WK01'!$E$27</definedName>
    <definedName name="WK01.4._A">'WK01'!$D$28</definedName>
    <definedName name="WK01.4._B">'WK01'!$E$28</definedName>
    <definedName name="WK01.4.1._A">'WK01'!$D$29</definedName>
    <definedName name="WK01.4.1._B">'WK01'!$E$29</definedName>
    <definedName name="WK01.4.2._A">'WK01'!$D$30</definedName>
    <definedName name="WK01.4.2._B">'WK01'!$E$30</definedName>
    <definedName name="WK01.4.3._A">'WK01'!$D$31</definedName>
    <definedName name="WK01.4.3._B">'WK01'!$E$31</definedName>
    <definedName name="WK01.4.4._A">'WK01'!$D$32</definedName>
    <definedName name="WK01.4.4._B">'WK01'!$E$32</definedName>
    <definedName name="WK01.4.5._A">'WK01'!$D$33</definedName>
    <definedName name="WK01.4.5._B">'WK01'!$E$33</definedName>
    <definedName name="WK01.5._A">'WK01'!$D$34</definedName>
    <definedName name="WK01.5._B">'WK01'!$E$34</definedName>
    <definedName name="WK01.5.1._A">'WK01'!$D$35</definedName>
    <definedName name="WK01.5.1._B">'WK01'!$E$35</definedName>
    <definedName name="WK01.6._A">'WK01'!$D$36</definedName>
    <definedName name="WK01.6._B">'WK01'!$E$36</definedName>
    <definedName name="WK01.7._A">'WK01'!$D$39</definedName>
    <definedName name="WK01.7._B">'WK01'!$E$39</definedName>
    <definedName name="WK01.7.1._A">'WK01'!$D$40</definedName>
    <definedName name="WK01.7.1._B">'WK01'!$E$40</definedName>
    <definedName name="WK01.8._A">'WK01'!$D$41</definedName>
    <definedName name="WK01.8._B">'WK01'!$E$41</definedName>
    <definedName name="WK01.8.1._A">'WK01'!$D$42</definedName>
    <definedName name="WK01.8.1._B">'WK01'!$E$42</definedName>
    <definedName name="WK01.9._A">'WK01'!$D$43</definedName>
    <definedName name="WK01.9._B">'WK01'!$E$43</definedName>
    <definedName name="WK01.9.1._A">'WK01'!$D$44</definedName>
    <definedName name="WK01.9.1._B">'WK01'!$E$44</definedName>
    <definedName name="WK02.1._A">'WK02'!$D$7</definedName>
    <definedName name="WK02.1._B">'WK02'!$E$7</definedName>
    <definedName name="WK02.1._C">'WK02'!$F$7</definedName>
    <definedName name="WK02.1._D">'WK02'!$G$7</definedName>
    <definedName name="WK02.1._E">'WK02'!$H$7</definedName>
    <definedName name="WK02.1._F">'WK02'!$I$7</definedName>
    <definedName name="WK02.2._A">'WK02'!$D$8</definedName>
    <definedName name="WK02.2._B">'WK02'!$E$8</definedName>
    <definedName name="WK02.2._C">'WK02'!$F$8</definedName>
    <definedName name="WK02.2._D">'WK02'!$G$8</definedName>
    <definedName name="WK02.2._E">'WK02'!$H$8</definedName>
    <definedName name="WK02.2._F">'WK02'!$I$8</definedName>
    <definedName name="WK02.3._A">'WK02'!$D$9</definedName>
    <definedName name="WK02.3._B">'WK02'!$E$9</definedName>
    <definedName name="WK02.3._C">'WK02'!$F$9</definedName>
    <definedName name="WK02.3._D">'WK02'!$G$9</definedName>
    <definedName name="WK02.3._E">'WK02'!$H$9</definedName>
    <definedName name="WK02.3._F">'WK02'!$I$9</definedName>
    <definedName name="WK02.4._A">'WK02'!$D$10</definedName>
    <definedName name="WK02.4._B">'WK02'!$E$10</definedName>
    <definedName name="WK02.4._C">'WK02'!$F$10</definedName>
    <definedName name="WK02.4._D">'WK02'!$G$10</definedName>
    <definedName name="WK02.4._E">'WK02'!$H$10</definedName>
    <definedName name="WK02.4._F">'WK02'!$I$10</definedName>
    <definedName name="WK02.5._A">'WK02'!$D$11</definedName>
    <definedName name="WK02.5._B">'WK02'!$E$11</definedName>
    <definedName name="WK02.5._C">'WK02'!$F$11</definedName>
    <definedName name="WK02.5._D">'WK02'!$G$11</definedName>
    <definedName name="WK02.5._E">'WK02'!$H$11</definedName>
    <definedName name="WK02.5._F">'WK02'!$I$11</definedName>
    <definedName name="WK03.1._A">'WK03'!$D$6</definedName>
    <definedName name="WK03.1._B">'WK03'!$E$6</definedName>
    <definedName name="WK03.1._C">'WK03'!$F$6</definedName>
    <definedName name="WK03.2._A">'WK03'!$D$7</definedName>
    <definedName name="WK03.2._B">'WK03'!$E$7</definedName>
    <definedName name="WK03.2._C">'WK03'!$F$7</definedName>
    <definedName name="WK03.3._A">'WK03'!$D$8</definedName>
    <definedName name="WK03.3._B">'WK03'!$E$8</definedName>
    <definedName name="WK03.3._C">'WK03'!$F$8</definedName>
    <definedName name="WK03.4._A">'WK03'!$D$9</definedName>
    <definedName name="WK03.4._B">'WK03'!$E$9</definedName>
    <definedName name="WK03.4._C">'WK03'!$F$9</definedName>
    <definedName name="WK03.5._A">'WK03'!$D$10</definedName>
    <definedName name="WK03.5._B">'WK03'!$E$10</definedName>
    <definedName name="WK03.5._C">'WK03'!$F$10</definedName>
    <definedName name="WK03.6._A">'WK03'!$D$11</definedName>
    <definedName name="WK03.6._B">'WK03'!$E$11</definedName>
    <definedName name="WK03.6._C">'WK03'!$F$11</definedName>
    <definedName name="WK03.7._D">'WK03'!$G$12</definedName>
    <definedName name="WK03.8._D">'WK03'!$G$13</definedName>
    <definedName name="WNIP01.10._A">WNIP01!$D$15</definedName>
    <definedName name="WNIP01.10._B">WNIP01!$E$15</definedName>
    <definedName name="WNIP01.10._C">WNIP01!$F$15</definedName>
    <definedName name="WNIP01.10._D">WNIP01!$G$15</definedName>
    <definedName name="WNIP01.11._A">WNIP01!$D$16</definedName>
    <definedName name="WNIP01.11._B">WNIP01!$E$16</definedName>
    <definedName name="WNIP01.11._C">WNIP01!$F$16</definedName>
    <definedName name="WNIP01.11._D">WNIP01!$G$16</definedName>
    <definedName name="WNIP01.12._A">WNIP01!$D$17</definedName>
    <definedName name="WNIP01.12._B">WNIP01!$E$17</definedName>
    <definedName name="WNIP01.12._C">WNIP01!$F$17</definedName>
    <definedName name="WNIP01.12._D">WNIP01!$G$17</definedName>
    <definedName name="WNIP01.14._A">WNIP01!$D$19</definedName>
    <definedName name="WNIP01.14._B">WNIP01!$E$19</definedName>
    <definedName name="WNIP01.14._C">WNIP01!$F$19</definedName>
    <definedName name="WNIP01.14._D">WNIP01!$G$19</definedName>
    <definedName name="WNIP01.15._A">WNIP01!$D$20</definedName>
    <definedName name="WNIP01.15._B">WNIP01!$E$20</definedName>
    <definedName name="WNIP01.15._C">WNIP01!$F$20</definedName>
    <definedName name="WNIP01.15._D">WNIP01!$G$20</definedName>
    <definedName name="WNIP01.16._A">WNIP01!$D$21</definedName>
    <definedName name="WNIP01.16._B">WNIP01!$E$21</definedName>
    <definedName name="WNIP01.16._C">WNIP01!$F$21</definedName>
    <definedName name="WNIP01.16._D">WNIP01!$G$21</definedName>
    <definedName name="WNIP01.17._A">WNIP01!$D$22</definedName>
    <definedName name="WNIP01.17._B">WNIP01!$E$22</definedName>
    <definedName name="WNIP01.17._C">WNIP01!$F$22</definedName>
    <definedName name="WNIP01.17._D">WNIP01!$G$22</definedName>
    <definedName name="WNIP01.18._A">WNIP01!$D$23</definedName>
    <definedName name="WNIP01.18._B">WNIP01!$E$23</definedName>
    <definedName name="WNIP01.18._C">WNIP01!$F$23</definedName>
    <definedName name="WNIP01.18._D">WNIP01!$G$23</definedName>
    <definedName name="WNIP01.2._A">WNIP01!$D$7</definedName>
    <definedName name="WNIP01.2._B">WNIP01!$E$7</definedName>
    <definedName name="WNIP01.2._C">WNIP01!$F$7</definedName>
    <definedName name="WNIP01.2._D">WNIP01!$G$7</definedName>
    <definedName name="WNIP01.20._A">WNIP01!$D$25</definedName>
    <definedName name="WNIP01.20._B">WNIP01!$E$25</definedName>
    <definedName name="WNIP01.20._C">WNIP01!$F$25</definedName>
    <definedName name="WNIP01.20._D">WNIP01!$G$25</definedName>
    <definedName name="WNIP01.21._A">WNIP01!$D$26</definedName>
    <definedName name="WNIP01.21._B">WNIP01!$E$26</definedName>
    <definedName name="WNIP01.21._C">WNIP01!$F$26</definedName>
    <definedName name="WNIP01.21._D">WNIP01!$G$26</definedName>
    <definedName name="WNIP01.3._A">WNIP01!$D$8</definedName>
    <definedName name="WNIP01.3._B">WNIP01!$E$8</definedName>
    <definedName name="WNIP01.3._C">WNIP01!$F$8</definedName>
    <definedName name="WNIP01.3._D">WNIP01!$G$8</definedName>
    <definedName name="WNIP01.4._A">WNIP01!$D$9</definedName>
    <definedName name="WNIP01.4._B">WNIP01!$E$9</definedName>
    <definedName name="WNIP01.4._C">WNIP01!$F$9</definedName>
    <definedName name="WNIP01.4._D">WNIP01!$G$9</definedName>
    <definedName name="WNIP01.5._A">WNIP01!$D$10</definedName>
    <definedName name="WNIP01.5._B">WNIP01!$E$10</definedName>
    <definedName name="WNIP01.5._C">WNIP01!$F$10</definedName>
    <definedName name="WNIP01.5._D">WNIP01!$G$10</definedName>
    <definedName name="WNIP01.6._A">WNIP01!$D$11</definedName>
    <definedName name="WNIP01.6._B">WNIP01!$E$11</definedName>
    <definedName name="WNIP01.6._C">WNIP01!$F$11</definedName>
    <definedName name="WNIP01.6._D">WNIP01!$G$11</definedName>
    <definedName name="WNIP01.8._A">WNIP01!$D$13</definedName>
    <definedName name="WNIP01.8._B">WNIP01!$E$13</definedName>
    <definedName name="WNIP01.8._C">WNIP01!$F$13</definedName>
    <definedName name="WNIP01.8._D">WNIP01!$G$13</definedName>
    <definedName name="WNIP01.9._A">WNIP01!$D$14</definedName>
    <definedName name="WNIP01.9._B">WNIP01!$E$14</definedName>
    <definedName name="WNIP01.9._C">WNIP01!$F$14</definedName>
    <definedName name="WNIP01.9._D">WNIP01!$G$14</definedName>
    <definedName name="WNIP02.1._A">WNIP02!$D$6</definedName>
    <definedName name="ZAB01.1._A">ZAB01!$D$6</definedName>
    <definedName name="ZAB01.1._B">ZAB01!$E$6</definedName>
    <definedName name="ZAB01.1._C">ZAB01!$F$6</definedName>
    <definedName name="ZAB01.1._D">ZAB01!$G$6</definedName>
    <definedName name="ZAB01.1._E">ZAB01!$H$6</definedName>
    <definedName name="ZAB01.1.1._A">ZAB01!$D$7</definedName>
    <definedName name="ZAB01.1.1._B">ZAB01!$E$7</definedName>
    <definedName name="ZAB01.1.1._C">ZAB01!$F$7</definedName>
    <definedName name="ZAB01.1.1._D">ZAB01!$G$7</definedName>
    <definedName name="ZAB01.1.1._E">ZAB01!$H$7</definedName>
    <definedName name="ZAB01.1.2._A">ZAB01!$D$8</definedName>
    <definedName name="ZAB01.1.2._B">ZAB01!$E$8</definedName>
    <definedName name="ZAB01.1.2._C">ZAB01!$F$8</definedName>
    <definedName name="ZAB01.1.2._D">ZAB01!$G$8</definedName>
    <definedName name="ZAB01.1.2._E">ZAB01!$H$8</definedName>
    <definedName name="ZAB01.2._A">ZAB01!$D$9</definedName>
    <definedName name="ZAB01.2._B">ZAB01!$E$9</definedName>
    <definedName name="ZAB01.2._C">ZAB01!$F$9</definedName>
    <definedName name="ZAB01.2._D">ZAB01!$G$9</definedName>
    <definedName name="ZAB01.2._E">ZAB01!$H$9</definedName>
    <definedName name="ZAB01.3._A">ZAB01!$D$10</definedName>
    <definedName name="ZAB01.3._B">ZAB01!$E$10</definedName>
    <definedName name="ZAB01.3._C">ZAB01!$F$10</definedName>
    <definedName name="ZAB01.3._D">ZAB01!$G$10</definedName>
    <definedName name="ZAB01.3._E">ZAB01!$H$10</definedName>
    <definedName name="ZAB01.4._A">ZAB01!$D$11</definedName>
    <definedName name="ZAB01.4._B">ZAB01!$E$11</definedName>
    <definedName name="ZAB01.4._C">ZAB01!$F$11</definedName>
    <definedName name="ZAB01.4._D">ZAB01!$G$11</definedName>
    <definedName name="ZAB01.4._E">ZAB01!$H$11</definedName>
    <definedName name="ZAB01.5._A">ZAB01!$D$12</definedName>
    <definedName name="ZAB01.5._B">ZAB01!$E$12</definedName>
    <definedName name="ZAB01.5._C">ZAB01!$F$12</definedName>
    <definedName name="ZAB01.5._D">ZAB01!$G$12</definedName>
    <definedName name="ZAB01.5._E">ZAB01!$H$12</definedName>
    <definedName name="ZAB01.6._A">ZAB01!$D$13</definedName>
    <definedName name="ZAB01.6._B">ZAB01!$E$13</definedName>
    <definedName name="ZAB01.6._C">ZAB01!$F$13</definedName>
    <definedName name="ZAB01.6._D">ZAB01!$G$13</definedName>
    <definedName name="ZAB01.6._E">ZAB01!$H$13</definedName>
    <definedName name="ZAB01.7._A">ZAB01!$D$14</definedName>
    <definedName name="ZAB01.7._B">ZAB01!$E$14</definedName>
    <definedName name="ZAB01.7._C">ZAB01!$F$14</definedName>
    <definedName name="ZAB01.7._D">ZAB01!$G$14</definedName>
    <definedName name="ZAB01.7._E">ZAB01!$H$14</definedName>
    <definedName name="ZAB02.1._A">ZAB02!$D$6</definedName>
    <definedName name="ZAB02.1._B">ZAB02!$E$6</definedName>
    <definedName name="ZAB02.1._C">ZAB02!$F$6</definedName>
    <definedName name="ZAB02.1.1._A">ZAB02!$D$7</definedName>
    <definedName name="ZAB02.1.1._B">ZAB02!$E$7</definedName>
    <definedName name="ZAB02.1.1._C">ZAB02!$F$7</definedName>
    <definedName name="ZAB02.1.2._A">ZAB02!$D$8</definedName>
    <definedName name="ZAB02.1.2._B">ZAB02!$E$8</definedName>
    <definedName name="ZAB02.1.2._C">ZAB02!$F$8</definedName>
    <definedName name="ZAB02.1.3._A">ZAB02!$D$9</definedName>
    <definedName name="ZAB02.1.3._B">ZAB02!$E$9</definedName>
    <definedName name="ZAB02.1.3._C">ZAB02!$F$9</definedName>
    <definedName name="ZAB02.2._A">ZAB02!$D$10</definedName>
    <definedName name="ZAB02.2._B">ZAB02!$E$10</definedName>
    <definedName name="ZAB02.2._C">ZAB02!$F$10</definedName>
    <definedName name="ZAB02.3._A">ZAB02!$D$11</definedName>
    <definedName name="ZAB02.3._B">ZAB02!$E$11</definedName>
    <definedName name="ZAB02.3._C">ZAB02!$F$11</definedName>
    <definedName name="ZAB03.1._A">ZAB03!$D$6</definedName>
    <definedName name="ZAB03.1._B">ZAB03!$E$6</definedName>
    <definedName name="ZAB03.2._A">ZAB03!$D$7</definedName>
    <definedName name="ZAB03.2._B">ZAB03!$E$7</definedName>
    <definedName name="ZAB03.3._A">ZAB03!$D$8</definedName>
    <definedName name="ZAB03.3._B">ZAB03!$E$8</definedName>
    <definedName name="ZAB03.4._A">ZAB03!$D$9</definedName>
    <definedName name="ZAB03.4._B">ZAB03!$E$9</definedName>
    <definedName name="ZAB03.5._A">ZAB03!$D$10</definedName>
    <definedName name="ZAB03.5._B">ZAB03!$E$10</definedName>
    <definedName name="ZAB03.6._A">ZAB03!$D$11</definedName>
    <definedName name="ZAB03.6._B">ZAB03!$E$11</definedName>
    <definedName name="ZF01.1._A">'ZF01'!$D$7</definedName>
    <definedName name="ZF01.1._AA">'ZF01'!$AC$7</definedName>
    <definedName name="ZF01.1._B">'ZF01'!$E$7</definedName>
    <definedName name="ZF01.1._C">'ZF01'!$F$7</definedName>
    <definedName name="ZF01.1._D">'ZF01'!$G$7</definedName>
    <definedName name="ZF01.1._E">'ZF01'!$H$7</definedName>
    <definedName name="ZF01.1._F">'ZF01'!$I$7</definedName>
    <definedName name="ZF01.1._G">'ZF01'!$J$7</definedName>
    <definedName name="ZF01.1._H">'ZF01'!$K$7</definedName>
    <definedName name="ZF01.1._I">'ZF01'!$L$7</definedName>
    <definedName name="ZF01.1._J">'ZF01'!$M$7</definedName>
    <definedName name="ZF01.1._K">'ZF01'!$N$7</definedName>
    <definedName name="ZF01.1._L">'ZF01'!$O$7</definedName>
    <definedName name="ZF01.1._M">'ZF01'!$P$7</definedName>
    <definedName name="ZF01.1._N">'ZF01'!$Q$7</definedName>
    <definedName name="ZF01.1._O">'ZF01'!$R$7</definedName>
    <definedName name="ZF01.1._P">'ZF01'!$S$7</definedName>
    <definedName name="ZF01.1._R">'ZF01'!$T$7</definedName>
    <definedName name="ZF01.1._S">'ZF01'!$U$7</definedName>
    <definedName name="ZF01.1._T">'ZF01'!$V$7</definedName>
    <definedName name="ZF01.1._U">'ZF01'!$W$7</definedName>
    <definedName name="ZF01.1._V">'ZF01'!$X$7</definedName>
    <definedName name="ZF01.1._W">'ZF01'!$Y$7</definedName>
    <definedName name="ZF01.1._X">'ZF01'!$Z$7</definedName>
    <definedName name="ZF01.1._Y">'ZF01'!$AA$7</definedName>
    <definedName name="ZF01.1._Z">'ZF01'!$AB$7</definedName>
    <definedName name="ZF01.10._A">'ZF01'!$D$16</definedName>
    <definedName name="ZF01.10._AA">'ZF01'!$AC$16</definedName>
    <definedName name="ZF01.10._B">'ZF01'!$E$16</definedName>
    <definedName name="ZF01.10._C">'ZF01'!$F$16</definedName>
    <definedName name="ZF01.10._D">'ZF01'!$G$16</definedName>
    <definedName name="ZF01.10._E">'ZF01'!$H$16</definedName>
    <definedName name="ZF01.10._F">'ZF01'!$I$16</definedName>
    <definedName name="ZF01.10._G">'ZF01'!$J$16</definedName>
    <definedName name="ZF01.10._H">'ZF01'!$K$16</definedName>
    <definedName name="ZF01.10._I">'ZF01'!$L$16</definedName>
    <definedName name="ZF01.10._J">'ZF01'!$M$16</definedName>
    <definedName name="ZF01.10._K">'ZF01'!$N$16</definedName>
    <definedName name="ZF01.10._L">'ZF01'!$O$16</definedName>
    <definedName name="ZF01.10._M">'ZF01'!$P$16</definedName>
    <definedName name="ZF01.10._N">'ZF01'!$Q$16</definedName>
    <definedName name="ZF01.10._O">'ZF01'!$R$16</definedName>
    <definedName name="ZF01.10._P">'ZF01'!$S$16</definedName>
    <definedName name="ZF01.10._R">'ZF01'!$T$16</definedName>
    <definedName name="ZF01.10._S">'ZF01'!$U$16</definedName>
    <definedName name="ZF01.10._T">'ZF01'!$V$16</definedName>
    <definedName name="ZF01.10._U">'ZF01'!$W$16</definedName>
    <definedName name="ZF01.10._V">'ZF01'!$X$16</definedName>
    <definedName name="ZF01.10._W">'ZF01'!$Y$16</definedName>
    <definedName name="ZF01.10._X">'ZF01'!$Z$16</definedName>
    <definedName name="ZF01.10._Y">'ZF01'!$AA$16</definedName>
    <definedName name="ZF01.10._Z">'ZF01'!$AB$16</definedName>
    <definedName name="ZF01.2._A">'ZF01'!$D$8</definedName>
    <definedName name="ZF01.2._AA">'ZF01'!$AC$8</definedName>
    <definedName name="ZF01.2._B">'ZF01'!$E$8</definedName>
    <definedName name="ZF01.2._C">'ZF01'!$F$8</definedName>
    <definedName name="ZF01.2._D">'ZF01'!$G$8</definedName>
    <definedName name="ZF01.2._E">'ZF01'!$H$8</definedName>
    <definedName name="ZF01.2._F">'ZF01'!$I$8</definedName>
    <definedName name="ZF01.2._G">'ZF01'!$J$8</definedName>
    <definedName name="ZF01.2._H">'ZF01'!$K$8</definedName>
    <definedName name="ZF01.2._I">'ZF01'!$L$8</definedName>
    <definedName name="ZF01.2._J">'ZF01'!$M$8</definedName>
    <definedName name="ZF01.2._K">'ZF01'!$N$8</definedName>
    <definedName name="ZF01.2._L">'ZF01'!$O$8</definedName>
    <definedName name="ZF01.2._M">'ZF01'!$P$8</definedName>
    <definedName name="ZF01.2._N">'ZF01'!$Q$8</definedName>
    <definedName name="ZF01.2._O">'ZF01'!$R$8</definedName>
    <definedName name="ZF01.2._P">'ZF01'!$S$8</definedName>
    <definedName name="ZF01.2._R">'ZF01'!$T$8</definedName>
    <definedName name="ZF01.2._S">'ZF01'!$U$8</definedName>
    <definedName name="ZF01.2._T">'ZF01'!$V$8</definedName>
    <definedName name="ZF01.2._U">'ZF01'!$W$8</definedName>
    <definedName name="ZF01.2._V">'ZF01'!$X$8</definedName>
    <definedName name="ZF01.2._W">'ZF01'!$Y$8</definedName>
    <definedName name="ZF01.2._X">'ZF01'!$Z$8</definedName>
    <definedName name="ZF01.2._Y">'ZF01'!$AA$8</definedName>
    <definedName name="ZF01.2._Z">'ZF01'!$AB$8</definedName>
    <definedName name="ZF01.3._A">'ZF01'!$D$9</definedName>
    <definedName name="ZF01.3._AA">'ZF01'!$AC$9</definedName>
    <definedName name="ZF01.3._B">'ZF01'!$E$9</definedName>
    <definedName name="ZF01.3._C">'ZF01'!$F$9</definedName>
    <definedName name="ZF01.3._D">'ZF01'!$G$9</definedName>
    <definedName name="ZF01.3._E">'ZF01'!$H$9</definedName>
    <definedName name="ZF01.3._F">'ZF01'!$I$9</definedName>
    <definedName name="ZF01.3._G">'ZF01'!$J$9</definedName>
    <definedName name="ZF01.3._H">'ZF01'!$K$9</definedName>
    <definedName name="ZF01.3._I">'ZF01'!$L$9</definedName>
    <definedName name="ZF01.3._J">'ZF01'!$M$9</definedName>
    <definedName name="ZF01.3._K">'ZF01'!$N$9</definedName>
    <definedName name="ZF01.3._L">'ZF01'!$O$9</definedName>
    <definedName name="ZF01.3._M">'ZF01'!$P$9</definedName>
    <definedName name="ZF01.3._N">'ZF01'!$Q$9</definedName>
    <definedName name="ZF01.3._O">'ZF01'!$R$9</definedName>
    <definedName name="ZF01.3._P">'ZF01'!$S$9</definedName>
    <definedName name="ZF01.3._R">'ZF01'!$T$9</definedName>
    <definedName name="ZF01.3._S">'ZF01'!$U$9</definedName>
    <definedName name="ZF01.3._T">'ZF01'!$V$9</definedName>
    <definedName name="ZF01.3._U">'ZF01'!$W$9</definedName>
    <definedName name="ZF01.3._V">'ZF01'!$X$9</definedName>
    <definedName name="ZF01.3._W">'ZF01'!$Y$9</definedName>
    <definedName name="ZF01.3._X">'ZF01'!$Z$9</definedName>
    <definedName name="ZF01.3._Y">'ZF01'!$AA$9</definedName>
    <definedName name="ZF01.3._Z">'ZF01'!$AB$9</definedName>
    <definedName name="ZF01.4._A">'ZF01'!$D$10</definedName>
    <definedName name="ZF01.4._AA">'ZF01'!$AC$10</definedName>
    <definedName name="ZF01.4._B">'ZF01'!$E$10</definedName>
    <definedName name="ZF01.4._C">'ZF01'!$F$10</definedName>
    <definedName name="ZF01.4._D">'ZF01'!$G$10</definedName>
    <definedName name="ZF01.4._E">'ZF01'!$H$10</definedName>
    <definedName name="ZF01.4._F">'ZF01'!$I$10</definedName>
    <definedName name="ZF01.4._G">'ZF01'!$J$10</definedName>
    <definedName name="ZF01.4._H">'ZF01'!$K$10</definedName>
    <definedName name="ZF01.4._I">'ZF01'!$L$10</definedName>
    <definedName name="ZF01.4._J">'ZF01'!$M$10</definedName>
    <definedName name="ZF01.4._K">'ZF01'!$N$10</definedName>
    <definedName name="ZF01.4._L">'ZF01'!$O$10</definedName>
    <definedName name="ZF01.4._M">'ZF01'!$P$10</definedName>
    <definedName name="ZF01.4._N">'ZF01'!$Q$10</definedName>
    <definedName name="ZF01.4._O">'ZF01'!$R$10</definedName>
    <definedName name="ZF01.4._P">'ZF01'!$S$10</definedName>
    <definedName name="ZF01.4._R">'ZF01'!$T$10</definedName>
    <definedName name="ZF01.4._S">'ZF01'!$U$10</definedName>
    <definedName name="ZF01.4._T">'ZF01'!$V$10</definedName>
    <definedName name="ZF01.4._U">'ZF01'!$W$10</definedName>
    <definedName name="ZF01.4._V">'ZF01'!$X$10</definedName>
    <definedName name="ZF01.4._W">'ZF01'!$Y$10</definedName>
    <definedName name="ZF01.4._X">'ZF01'!$Z$10</definedName>
    <definedName name="ZF01.4._Y">'ZF01'!$AA$10</definedName>
    <definedName name="ZF01.4._Z">'ZF01'!$AB$10</definedName>
    <definedName name="ZF01.5._A">'ZF01'!$D$11</definedName>
    <definedName name="ZF01.5._AA">'ZF01'!$AC$11</definedName>
    <definedName name="ZF01.5._B">'ZF01'!$E$11</definedName>
    <definedName name="ZF01.5._C">'ZF01'!$F$11</definedName>
    <definedName name="ZF01.5._D">'ZF01'!$G$11</definedName>
    <definedName name="ZF01.5._E">'ZF01'!$H$11</definedName>
    <definedName name="ZF01.5._F">'ZF01'!$I$11</definedName>
    <definedName name="ZF01.5._G">'ZF01'!$J$11</definedName>
    <definedName name="ZF01.5._H">'ZF01'!$K$11</definedName>
    <definedName name="ZF01.5._I">'ZF01'!$L$11</definedName>
    <definedName name="ZF01.5._J">'ZF01'!$M$11</definedName>
    <definedName name="ZF01.5._K">'ZF01'!$N$11</definedName>
    <definedName name="ZF01.5._L">'ZF01'!$O$11</definedName>
    <definedName name="ZF01.5._M">'ZF01'!$P$11</definedName>
    <definedName name="ZF01.5._N">'ZF01'!$Q$11</definedName>
    <definedName name="ZF01.5._O">'ZF01'!$R$11</definedName>
    <definedName name="ZF01.5._P">'ZF01'!$S$11</definedName>
    <definedName name="ZF01.5._R">'ZF01'!$T$11</definedName>
    <definedName name="ZF01.5._S">'ZF01'!$U$11</definedName>
    <definedName name="ZF01.5._T">'ZF01'!$V$11</definedName>
    <definedName name="ZF01.5._U">'ZF01'!$W$11</definedName>
    <definedName name="ZF01.5._V">'ZF01'!$X$11</definedName>
    <definedName name="ZF01.5._W">'ZF01'!$Y$11</definedName>
    <definedName name="ZF01.5._X">'ZF01'!$Z$11</definedName>
    <definedName name="ZF01.5._Y">'ZF01'!$AA$11</definedName>
    <definedName name="ZF01.5._Z">'ZF01'!$AB$11</definedName>
    <definedName name="ZF01.6._A">'ZF01'!$D$12</definedName>
    <definedName name="ZF01.6._AA">'ZF01'!$AC$12</definedName>
    <definedName name="ZF01.6._B">'ZF01'!$E$12</definedName>
    <definedName name="ZF01.6._C">'ZF01'!$F$12</definedName>
    <definedName name="ZF01.6._D">'ZF01'!$G$12</definedName>
    <definedName name="ZF01.6._E">'ZF01'!$H$12</definedName>
    <definedName name="ZF01.6._F">'ZF01'!$I$12</definedName>
    <definedName name="ZF01.6._G">'ZF01'!$J$12</definedName>
    <definedName name="ZF01.6._H">'ZF01'!$K$12</definedName>
    <definedName name="ZF01.6._I">'ZF01'!$L$12</definedName>
    <definedName name="ZF01.6._J">'ZF01'!$M$12</definedName>
    <definedName name="ZF01.6._K">'ZF01'!$N$12</definedName>
    <definedName name="ZF01.6._L">'ZF01'!$O$12</definedName>
    <definedName name="ZF01.6._M">'ZF01'!$P$12</definedName>
    <definedName name="ZF01.6._N">'ZF01'!$Q$12</definedName>
    <definedName name="ZF01.6._O">'ZF01'!$R$12</definedName>
    <definedName name="ZF01.6._P">'ZF01'!$S$12</definedName>
    <definedName name="ZF01.6._R">'ZF01'!$T$12</definedName>
    <definedName name="ZF01.6._S">'ZF01'!$U$12</definedName>
    <definedName name="ZF01.6._T">'ZF01'!$V$12</definedName>
    <definedName name="ZF01.6._U">'ZF01'!$W$12</definedName>
    <definedName name="ZF01.6._V">'ZF01'!$X$12</definedName>
    <definedName name="ZF01.6._W">'ZF01'!$Y$12</definedName>
    <definedName name="ZF01.6._X">'ZF01'!$Z$12</definedName>
    <definedName name="ZF01.6._Y">'ZF01'!$AA$12</definedName>
    <definedName name="ZF01.6._Z">'ZF01'!$AB$12</definedName>
    <definedName name="ZF01.7._A">'ZF01'!$D$13</definedName>
    <definedName name="ZF01.7._AA">'ZF01'!$AC$13</definedName>
    <definedName name="ZF01.7._B">'ZF01'!$E$13</definedName>
    <definedName name="ZF01.7._C">'ZF01'!$F$13</definedName>
    <definedName name="ZF01.7._D">'ZF01'!$G$13</definedName>
    <definedName name="ZF01.7._E">'ZF01'!$H$13</definedName>
    <definedName name="ZF01.7._F">'ZF01'!$I$13</definedName>
    <definedName name="ZF01.7._G">'ZF01'!$J$13</definedName>
    <definedName name="ZF01.7._H">'ZF01'!$K$13</definedName>
    <definedName name="ZF01.7._I">'ZF01'!$L$13</definedName>
    <definedName name="ZF01.7._J">'ZF01'!$M$13</definedName>
    <definedName name="ZF01.7._K">'ZF01'!$N$13</definedName>
    <definedName name="ZF01.7._L">'ZF01'!$O$13</definedName>
    <definedName name="ZF01.7._M">'ZF01'!$P$13</definedName>
    <definedName name="ZF01.7._N">'ZF01'!$Q$13</definedName>
    <definedName name="ZF01.7._O">'ZF01'!$R$13</definedName>
    <definedName name="ZF01.7._P">'ZF01'!$S$13</definedName>
    <definedName name="ZF01.7._R">'ZF01'!$T$13</definedName>
    <definedName name="ZF01.7._S">'ZF01'!$U$13</definedName>
    <definedName name="ZF01.7._T">'ZF01'!$V$13</definedName>
    <definedName name="ZF01.7._U">'ZF01'!$W$13</definedName>
    <definedName name="ZF01.7._V">'ZF01'!$X$13</definedName>
    <definedName name="ZF01.7._W">'ZF01'!$Y$13</definedName>
    <definedName name="ZF01.7._X">'ZF01'!$Z$13</definedName>
    <definedName name="ZF01.7._Y">'ZF01'!$AA$13</definedName>
    <definedName name="ZF01.7._Z">'ZF01'!$AB$13</definedName>
    <definedName name="ZF01.8._A">'ZF01'!$D$14</definedName>
    <definedName name="ZF01.8._AA">'ZF01'!$AC$14</definedName>
    <definedName name="ZF01.8._B">'ZF01'!$E$14</definedName>
    <definedName name="ZF01.8._C">'ZF01'!$F$14</definedName>
    <definedName name="ZF01.8._D">'ZF01'!$G$14</definedName>
    <definedName name="ZF01.8._E">'ZF01'!$H$14</definedName>
    <definedName name="ZF01.8._F">'ZF01'!$I$14</definedName>
    <definedName name="ZF01.8._G">'ZF01'!$J$14</definedName>
    <definedName name="ZF01.8._H">'ZF01'!$K$14</definedName>
    <definedName name="ZF01.8._I">'ZF01'!$L$14</definedName>
    <definedName name="ZF01.8._J">'ZF01'!$M$14</definedName>
    <definedName name="ZF01.8._K">'ZF01'!$N$14</definedName>
    <definedName name="ZF01.8._L">'ZF01'!$O$14</definedName>
    <definedName name="ZF01.8._M">'ZF01'!$P$14</definedName>
    <definedName name="ZF01.8._N">'ZF01'!$Q$14</definedName>
    <definedName name="ZF01.8._O">'ZF01'!$R$14</definedName>
    <definedName name="ZF01.8._P">'ZF01'!$S$14</definedName>
    <definedName name="ZF01.8._R">'ZF01'!$T$14</definedName>
    <definedName name="ZF01.8._S">'ZF01'!$U$14</definedName>
    <definedName name="ZF01.8._T">'ZF01'!$V$14</definedName>
    <definedName name="ZF01.8._U">'ZF01'!$W$14</definedName>
    <definedName name="ZF01.8._V">'ZF01'!$X$14</definedName>
    <definedName name="ZF01.8._W">'ZF01'!$Y$14</definedName>
    <definedName name="ZF01.8._X">'ZF01'!$Z$14</definedName>
    <definedName name="ZF01.8._Y">'ZF01'!$AA$14</definedName>
    <definedName name="ZF01.8._Z">'ZF01'!$AB$14</definedName>
    <definedName name="ZF01.9._A">'ZF01'!$D$15</definedName>
    <definedName name="ZF01.9._AA">'ZF01'!$AC$15</definedName>
    <definedName name="ZF01.9._B">'ZF01'!$E$15</definedName>
    <definedName name="ZF01.9._C">'ZF01'!$F$15</definedName>
    <definedName name="ZF01.9._D">'ZF01'!$G$15</definedName>
    <definedName name="ZF01.9._E">'ZF01'!$H$15</definedName>
    <definedName name="ZF01.9._F">'ZF01'!$I$15</definedName>
    <definedName name="ZF01.9._G">'ZF01'!$J$15</definedName>
    <definedName name="ZF01.9._H">'ZF01'!$K$15</definedName>
    <definedName name="ZF01.9._I">'ZF01'!$L$15</definedName>
    <definedName name="ZF01.9._J">'ZF01'!$M$15</definedName>
    <definedName name="ZF01.9._K">'ZF01'!$N$15</definedName>
    <definedName name="ZF01.9._L">'ZF01'!$O$15</definedName>
    <definedName name="ZF01.9._M">'ZF01'!$P$15</definedName>
    <definedName name="ZF01.9._N">'ZF01'!$Q$15</definedName>
    <definedName name="ZF01.9._O">'ZF01'!$R$15</definedName>
    <definedName name="ZF01.9._P">'ZF01'!$S$15</definedName>
    <definedName name="ZF01.9._R">'ZF01'!$T$15</definedName>
    <definedName name="ZF01.9._S">'ZF01'!$U$15</definedName>
    <definedName name="ZF01.9._T">'ZF01'!$V$15</definedName>
    <definedName name="ZF01.9._U">'ZF01'!$W$15</definedName>
    <definedName name="ZF01.9._V">'ZF01'!$X$15</definedName>
    <definedName name="ZF01.9._W">'ZF01'!$Y$15</definedName>
    <definedName name="ZF01.9._X">'ZF01'!$Z$15</definedName>
    <definedName name="ZF01.9._Y">'ZF01'!$AA$15</definedName>
    <definedName name="ZF01.9._Z">'ZF01'!$AB$15</definedName>
    <definedName name="ZF02.1._A">'ZF02'!$D$6</definedName>
    <definedName name="ZF02.1._B">'ZF02'!$E$6</definedName>
    <definedName name="ZF02.1._C">'ZF02'!$F$6</definedName>
    <definedName name="ZF02.1.1._A">'ZF02'!$D$7</definedName>
    <definedName name="ZF02.1.1._B">'ZF02'!$E$7</definedName>
    <definedName name="ZF02.1.1._C">'ZF02'!$F$7</definedName>
    <definedName name="ZF02.1.2._A">'ZF02'!$D$8</definedName>
    <definedName name="ZF02.1.2._B">'ZF02'!$E$8</definedName>
    <definedName name="ZF02.1.2._C">'ZF02'!$F$8</definedName>
    <definedName name="ZF02.1.3._A">'ZF02'!$D$9</definedName>
    <definedName name="ZF02.1.3._B">'ZF02'!$E$9</definedName>
    <definedName name="ZF02.1.3._C">'ZF02'!$F$9</definedName>
    <definedName name="ZF02.1.4._A">'ZF02'!$D$10</definedName>
    <definedName name="ZF02.1.4._B">'ZF02'!$E$10</definedName>
    <definedName name="ZF02.1.4._C">'ZF02'!$F$10</definedName>
    <definedName name="ZF02.1.5._A">'ZF02'!$D$11</definedName>
    <definedName name="ZF02.1.5._B">'ZF02'!$E$11</definedName>
    <definedName name="ZF02.1.5._C">'ZF02'!$F$11</definedName>
    <definedName name="ZF02.1.6._A">'ZF02'!$D$12</definedName>
    <definedName name="ZF02.1.6._B">'ZF02'!$E$12</definedName>
    <definedName name="ZF02.1.6._C">'ZF02'!$F$12</definedName>
    <definedName name="ZF02.1.7._A">'ZF02'!$D$13</definedName>
    <definedName name="ZF02.1.7._B">'ZF02'!$E$13</definedName>
    <definedName name="ZF02.1.7._C">'ZF02'!$F$13</definedName>
    <definedName name="ZF02.2._A">'ZF02'!$D$14</definedName>
    <definedName name="ZF02.2._B">'ZF02'!$E$14</definedName>
    <definedName name="ZF02.2._C">'ZF02'!$F$14</definedName>
    <definedName name="ZF02.2.1._A">'ZF02'!$D$15</definedName>
    <definedName name="ZF02.2.1._B">'ZF02'!$E$15</definedName>
    <definedName name="ZF02.2.1._C">'ZF02'!$F$15</definedName>
    <definedName name="ZF02.2.2._A">'ZF02'!$D$16</definedName>
    <definedName name="ZF02.2.2._B">'ZF02'!$E$16</definedName>
    <definedName name="ZF02.2.2._C">'ZF02'!$F$16</definedName>
    <definedName name="ZF02.2.3._A">'ZF02'!$D$17</definedName>
    <definedName name="ZF02.2.3._B">'ZF02'!$E$17</definedName>
    <definedName name="ZF02.2.3._C">'ZF02'!$F$17</definedName>
    <definedName name="ZF02.2.4._A">'ZF02'!$D$18</definedName>
    <definedName name="ZF02.2.4._B">'ZF02'!$E$18</definedName>
    <definedName name="ZF02.2.4._C">'ZF02'!$F$18</definedName>
    <definedName name="ZF02.2.5._A">'ZF02'!$D$19</definedName>
    <definedName name="ZF02.2.5._B">'ZF02'!$E$19</definedName>
    <definedName name="ZF02.2.5._C">'ZF02'!$F$19</definedName>
    <definedName name="ZF02.2.6._A">'ZF02'!$D$20</definedName>
    <definedName name="ZF02.2.6._B">'ZF02'!$E$20</definedName>
    <definedName name="ZF02.2.6._C">'ZF02'!$F$20</definedName>
    <definedName name="ZF02.2.7._A">'ZF02'!$D$21</definedName>
    <definedName name="ZF02.2.7._B">'ZF02'!$E$21</definedName>
    <definedName name="ZF02.2.7._C">'ZF02'!$F$21</definedName>
    <definedName name="ZF02.2.7.1._A">'ZF02'!$D$22</definedName>
    <definedName name="ZF02.2.7.1._B">'ZF02'!$E$22</definedName>
    <definedName name="ZF02.2.7.1._C">'ZF02'!$F$22</definedName>
    <definedName name="ZF02.2.7.2._A">'ZF02'!$D$23</definedName>
    <definedName name="ZF02.2.7.2._B">'ZF02'!$E$23</definedName>
    <definedName name="ZF02.2.7.2._C">'ZF02'!$F$23</definedName>
    <definedName name="ZF02.2.8._A">'ZF02'!$D$24</definedName>
    <definedName name="ZF02.2.8._B">'ZF02'!$E$24</definedName>
    <definedName name="ZF02.2.8._C">'ZF02'!$F$24</definedName>
    <definedName name="ZF02.2.9._A">'ZF02'!$D$25</definedName>
    <definedName name="ZF02.2.9._B">'ZF02'!$E$25</definedName>
    <definedName name="ZF02.2.9._C">'ZF02'!$F$25</definedName>
    <definedName name="ZF02.3._A">'ZF02'!$D$26</definedName>
    <definedName name="ZF02.3._B">'ZF02'!$E$26</definedName>
    <definedName name="ZF02.3._C">'ZF02'!$F$26</definedName>
    <definedName name="ZF02.3.1._A">'ZF02'!$D$27</definedName>
    <definedName name="ZF02.3.1._B">'ZF02'!$E$27</definedName>
    <definedName name="ZF02.3.1._C">'ZF02'!$F$27</definedName>
    <definedName name="ZF02.3.10._A">'ZF02'!$D$38</definedName>
    <definedName name="ZF02.3.10._B">'ZF02'!$E$38</definedName>
    <definedName name="ZF02.3.10._C">'ZF02'!$F$38</definedName>
    <definedName name="ZF02.3.2._A">'ZF02'!$D$28</definedName>
    <definedName name="ZF02.3.2._B">'ZF02'!$E$28</definedName>
    <definedName name="ZF02.3.2._C">'ZF02'!$F$28</definedName>
    <definedName name="ZF02.3.3._A">'ZF02'!$D$29</definedName>
    <definedName name="ZF02.3.3._B">'ZF02'!$E$29</definedName>
    <definedName name="ZF02.3.3._C">'ZF02'!$F$29</definedName>
    <definedName name="ZF02.3.4._A">'ZF02'!$D$30</definedName>
    <definedName name="ZF02.3.4._B">'ZF02'!$E$30</definedName>
    <definedName name="ZF02.3.4._C">'ZF02'!$F$30</definedName>
    <definedName name="ZF02.3.5._A">'ZF02'!$D$31</definedName>
    <definedName name="ZF02.3.5._B">'ZF02'!$E$31</definedName>
    <definedName name="ZF02.3.5._C">'ZF02'!$F$31</definedName>
    <definedName name="ZF02.3.6._A">'ZF02'!$D$32</definedName>
    <definedName name="ZF02.3.6._B">'ZF02'!$E$32</definedName>
    <definedName name="ZF02.3.6._C">'ZF02'!$F$32</definedName>
    <definedName name="ZF02.3.7._A">'ZF02'!$D$33</definedName>
    <definedName name="ZF02.3.7._B">'ZF02'!$E$33</definedName>
    <definedName name="ZF02.3.7._C">'ZF02'!$F$33</definedName>
    <definedName name="ZF02.3.8._A">'ZF02'!$D$34</definedName>
    <definedName name="ZF02.3.8._B">'ZF02'!$E$34</definedName>
    <definedName name="ZF02.3.8._C">'ZF02'!$F$34</definedName>
    <definedName name="ZF02.3.8.1._A">'ZF02'!$D$35</definedName>
    <definedName name="ZF02.3.8.1._B">'ZF02'!$E$35</definedName>
    <definedName name="ZF02.3.8.1._C">'ZF02'!$F$35</definedName>
    <definedName name="ZF02.3.8.2._A">'ZF02'!$D$36</definedName>
    <definedName name="ZF02.3.8.2._B">'ZF02'!$E$36</definedName>
    <definedName name="ZF02.3.8.2._C">'ZF02'!$F$36</definedName>
    <definedName name="ZF02.3.9._A">'ZF02'!$D$37</definedName>
    <definedName name="ZF02.3.9._B">'ZF02'!$E$37</definedName>
    <definedName name="ZF02.3.9._C">'ZF02'!$F$37</definedName>
    <definedName name="ZF02.4._A">'ZF02'!$D$39</definedName>
    <definedName name="ZF02.4._B">'ZF02'!$E$39</definedName>
    <definedName name="ZF02.4._C">'ZF02'!$F$39</definedName>
    <definedName name="ZF03.1._A">'ZF03'!$D$7</definedName>
    <definedName name="ZF03.1._B">'ZF03'!$E$7</definedName>
    <definedName name="ZF03.1._C">'ZF03'!$F$7</definedName>
    <definedName name="ZF03.1._D">'ZF03'!$G$7</definedName>
    <definedName name="ZF03.1._E">'ZF03'!$H$7</definedName>
    <definedName name="ZF03.1._F">'ZF03'!$I$7</definedName>
    <definedName name="ZF03.1._G">'ZF03'!$J$7</definedName>
    <definedName name="ZF03.1._H">'ZF03'!$K$7</definedName>
    <definedName name="ZF03.1.1._A">'ZF03'!$D$8</definedName>
    <definedName name="ZF03.1.1._B">'ZF03'!$E$8</definedName>
    <definedName name="ZF03.1.1._C">'ZF03'!$F$8</definedName>
    <definedName name="ZF03.1.1._D">'ZF03'!$G$8</definedName>
    <definedName name="ZF03.1.1._E">'ZF03'!$H$8</definedName>
    <definedName name="ZF03.1.1._F">'ZF03'!$I$8</definedName>
    <definedName name="ZF03.1.1._G">'ZF03'!$J$8</definedName>
    <definedName name="ZF03.1.1._H">'ZF03'!$K$8</definedName>
    <definedName name="ZF03.1.2._A">'ZF03'!$D$9</definedName>
    <definedName name="ZF03.1.2._B">'ZF03'!$E$9</definedName>
    <definedName name="ZF03.1.2._C">'ZF03'!$F$9</definedName>
    <definedName name="ZF03.1.2._D">'ZF03'!$G$9</definedName>
    <definedName name="ZF03.1.2._E">'ZF03'!$H$9</definedName>
    <definedName name="ZF03.1.2._F">'ZF03'!$I$9</definedName>
    <definedName name="ZF03.1.2._G">'ZF03'!$J$9</definedName>
    <definedName name="ZF03.1.2._H">'ZF03'!$K$9</definedName>
    <definedName name="ZF03.1.3._A">'ZF03'!$D$10</definedName>
    <definedName name="ZF03.1.3._B">'ZF03'!$E$10</definedName>
    <definedName name="ZF03.1.3._C">'ZF03'!$F$10</definedName>
    <definedName name="ZF03.1.3._D">'ZF03'!$G$10</definedName>
    <definedName name="ZF03.1.3._E">'ZF03'!$H$10</definedName>
    <definedName name="ZF03.1.3._F">'ZF03'!$I$10</definedName>
    <definedName name="ZF03.1.3._G">'ZF03'!$J$10</definedName>
    <definedName name="ZF03.1.3._H">'ZF03'!$K$10</definedName>
    <definedName name="ZF03.1.4._A">'ZF03'!$D$11</definedName>
    <definedName name="ZF03.1.4._B">'ZF03'!$E$11</definedName>
    <definedName name="ZF03.1.4._C">'ZF03'!$F$11</definedName>
    <definedName name="ZF03.1.4._D">'ZF03'!$G$11</definedName>
    <definedName name="ZF03.1.4._E">'ZF03'!$H$11</definedName>
    <definedName name="ZF03.1.4._F">'ZF03'!$I$11</definedName>
    <definedName name="ZF03.1.4._G">'ZF03'!$J$11</definedName>
    <definedName name="ZF03.1.4._H">'ZF03'!$K$11</definedName>
    <definedName name="ZF03.1.5._A">'ZF03'!$D$12</definedName>
    <definedName name="ZF03.1.5._B">'ZF03'!$E$12</definedName>
    <definedName name="ZF03.1.5._C">'ZF03'!$F$12</definedName>
    <definedName name="ZF03.1.5._D">'ZF03'!$G$12</definedName>
    <definedName name="ZF03.1.5._E">'ZF03'!$H$12</definedName>
    <definedName name="ZF03.1.5._F">'ZF03'!$I$12</definedName>
    <definedName name="ZF03.1.5._G">'ZF03'!$J$12</definedName>
    <definedName name="ZF03.1.5._H">'ZF03'!$K$12</definedName>
    <definedName name="ZF03.1.6._A">'ZF03'!$D$13</definedName>
    <definedName name="ZF03.1.6._B">'ZF03'!$E$13</definedName>
    <definedName name="ZF03.1.6._C">'ZF03'!$F$13</definedName>
    <definedName name="ZF03.1.6._D">'ZF03'!$G$13</definedName>
    <definedName name="ZF03.1.6._E">'ZF03'!$H$13</definedName>
    <definedName name="ZF03.1.6._F">'ZF03'!$I$13</definedName>
    <definedName name="ZF03.1.6._G">'ZF03'!$J$13</definedName>
    <definedName name="ZF03.1.6._H">'ZF03'!$K$13</definedName>
    <definedName name="ZF03.1.7._A">'ZF03'!$D$14</definedName>
    <definedName name="ZF03.1.7._B">'ZF03'!$E$14</definedName>
    <definedName name="ZF03.1.7._C">'ZF03'!$F$14</definedName>
    <definedName name="ZF03.1.7._D">'ZF03'!$G$14</definedName>
    <definedName name="ZF03.1.7._E">'ZF03'!$H$14</definedName>
    <definedName name="ZF03.1.7._F">'ZF03'!$I$14</definedName>
    <definedName name="ZF03.1.7._G">'ZF03'!$J$14</definedName>
    <definedName name="ZF03.1.7._H">'ZF03'!$K$14</definedName>
    <definedName name="ZF03.1.8._A">'ZF03'!$D$15</definedName>
    <definedName name="ZF03.1.8._B">'ZF03'!$E$15</definedName>
    <definedName name="ZF03.1.8._C">'ZF03'!$F$15</definedName>
    <definedName name="ZF03.1.8._D">'ZF03'!$G$15</definedName>
    <definedName name="ZF03.1.8._E">'ZF03'!$H$15</definedName>
    <definedName name="ZF03.1.8._F">'ZF03'!$I$15</definedName>
    <definedName name="ZF03.1.8._G">'ZF03'!$J$15</definedName>
    <definedName name="ZF03.1.8._H">'ZF03'!$K$15</definedName>
    <definedName name="ZF03.2._A">'ZF03'!$D$16</definedName>
    <definedName name="ZF03.2._B">'ZF03'!$E$16</definedName>
    <definedName name="ZF03.2._C">'ZF03'!$F$16</definedName>
    <definedName name="ZF03.2._D">'ZF03'!$G$16</definedName>
    <definedName name="ZF03.2._E">'ZF03'!$H$16</definedName>
    <definedName name="ZF03.2._F">'ZF03'!$I$16</definedName>
    <definedName name="ZF03.2._G">'ZF03'!$J$16</definedName>
    <definedName name="ZF03.2._H">'ZF03'!$K$16</definedName>
    <definedName name="ZF03.2.1._A">'ZF03'!$D$17</definedName>
    <definedName name="ZF03.2.1._B">'ZF03'!$E$17</definedName>
    <definedName name="ZF03.2.1._C">'ZF03'!$F$17</definedName>
    <definedName name="ZF03.2.1._D">'ZF03'!$G$17</definedName>
    <definedName name="ZF03.2.1._E">'ZF03'!$H$17</definedName>
    <definedName name="ZF03.2.1._F">'ZF03'!$I$17</definedName>
    <definedName name="ZF03.2.1._G">'ZF03'!$J$17</definedName>
    <definedName name="ZF03.2.1._H">'ZF03'!$K$17</definedName>
    <definedName name="ZF03.2.2._A">'ZF03'!$D$18</definedName>
    <definedName name="ZF03.2.2._B">'ZF03'!$E$18</definedName>
    <definedName name="ZF03.2.2._C">'ZF03'!$F$18</definedName>
    <definedName name="ZF03.2.2._D">'ZF03'!$G$18</definedName>
    <definedName name="ZF03.2.2._E">'ZF03'!$H$18</definedName>
    <definedName name="ZF03.2.2._F">'ZF03'!$I$18</definedName>
    <definedName name="ZF03.2.2._G">'ZF03'!$J$18</definedName>
    <definedName name="ZF03.2.2._H">'ZF03'!$K$18</definedName>
    <definedName name="ZF03.2.3._A">'ZF03'!$D$19</definedName>
    <definedName name="ZF03.2.3._B">'ZF03'!$E$19</definedName>
    <definedName name="ZF03.2.3._C">'ZF03'!$F$19</definedName>
    <definedName name="ZF03.2.3._D">'ZF03'!$G$19</definedName>
    <definedName name="ZF03.2.3._E">'ZF03'!$H$19</definedName>
    <definedName name="ZF03.2.3._F">'ZF03'!$I$19</definedName>
    <definedName name="ZF03.2.3._G">'ZF03'!$J$19</definedName>
    <definedName name="ZF03.2.3._H">'ZF03'!$K$19</definedName>
    <definedName name="ZF03.2.4._A">'ZF03'!$D$20</definedName>
    <definedName name="ZF03.2.4._B">'ZF03'!$E$20</definedName>
    <definedName name="ZF03.2.4._C">'ZF03'!$F$20</definedName>
    <definedName name="ZF03.2.4._D">'ZF03'!$G$20</definedName>
    <definedName name="ZF03.2.4._E">'ZF03'!$H$20</definedName>
    <definedName name="ZF03.2.4._F">'ZF03'!$I$20</definedName>
    <definedName name="ZF03.2.4._G">'ZF03'!$J$20</definedName>
    <definedName name="ZF03.2.4._H">'ZF03'!$K$20</definedName>
    <definedName name="ZF03.2.5._A">'ZF03'!$D$21</definedName>
    <definedName name="ZF03.2.5._B">'ZF03'!$E$21</definedName>
    <definedName name="ZF03.2.5._C">'ZF03'!$F$21</definedName>
    <definedName name="ZF03.2.5._D">'ZF03'!$G$21</definedName>
    <definedName name="ZF03.2.5._E">'ZF03'!$H$21</definedName>
    <definedName name="ZF03.2.5._F">'ZF03'!$I$21</definedName>
    <definedName name="ZF03.2.5._G">'ZF03'!$J$21</definedName>
    <definedName name="ZF03.2.5._H">'ZF03'!$K$21</definedName>
    <definedName name="ZF03.2.6._A">'ZF03'!$D$22</definedName>
    <definedName name="ZF03.2.6._B">'ZF03'!$E$22</definedName>
    <definedName name="ZF03.2.6._C">'ZF03'!$F$22</definedName>
    <definedName name="ZF03.2.6._D">'ZF03'!$G$22</definedName>
    <definedName name="ZF03.2.6._E">'ZF03'!$H$22</definedName>
    <definedName name="ZF03.2.6._F">'ZF03'!$I$22</definedName>
    <definedName name="ZF03.2.6._G">'ZF03'!$J$22</definedName>
    <definedName name="ZF03.2.6._H">'ZF03'!$K$22</definedName>
    <definedName name="ZF03.2.7._A">'ZF03'!$D$23</definedName>
    <definedName name="ZF03.2.7._B">'ZF03'!$E$23</definedName>
    <definedName name="ZF03.2.7._C">'ZF03'!$F$23</definedName>
    <definedName name="ZF03.2.7._D">'ZF03'!$G$23</definedName>
    <definedName name="ZF03.2.7._E">'ZF03'!$H$23</definedName>
    <definedName name="ZF03.2.7._F">'ZF03'!$I$23</definedName>
    <definedName name="ZF03.2.7._G">'ZF03'!$J$23</definedName>
    <definedName name="ZF03.2.7._H">'ZF03'!$K$23</definedName>
    <definedName name="ZF03.2.7.1._A">'ZF03'!$D$24</definedName>
    <definedName name="ZF03.2.7.1._B">'ZF03'!$E$24</definedName>
    <definedName name="ZF03.2.7.1._C">'ZF03'!$F$24</definedName>
    <definedName name="ZF03.2.7.1._D">'ZF03'!$G$24</definedName>
    <definedName name="ZF03.2.7.1._E">'ZF03'!$H$24</definedName>
    <definedName name="ZF03.2.7.1._F">'ZF03'!$I$24</definedName>
    <definedName name="ZF03.2.7.1._G">'ZF03'!$J$24</definedName>
    <definedName name="ZF03.2.7.1._H">'ZF03'!$K$24</definedName>
    <definedName name="ZF03.2.7.2._A">'ZF03'!$D$25</definedName>
    <definedName name="ZF03.2.7.2._B">'ZF03'!$E$25</definedName>
    <definedName name="ZF03.2.7.2._C">'ZF03'!$F$25</definedName>
    <definedName name="ZF03.2.7.2._D">'ZF03'!$G$25</definedName>
    <definedName name="ZF03.2.7.2._E">'ZF03'!$H$25</definedName>
    <definedName name="ZF03.2.7.2._F">'ZF03'!$I$25</definedName>
    <definedName name="ZF03.2.7.2._G">'ZF03'!$J$25</definedName>
    <definedName name="ZF03.2.7.2._H">'ZF03'!$K$25</definedName>
    <definedName name="ZF03.2.8._A">'ZF03'!$D$26</definedName>
    <definedName name="ZF03.2.8._B">'ZF03'!$E$26</definedName>
    <definedName name="ZF03.2.8._C">'ZF03'!$F$26</definedName>
    <definedName name="ZF03.2.8._D">'ZF03'!$G$26</definedName>
    <definedName name="ZF03.2.8._E">'ZF03'!$H$26</definedName>
    <definedName name="ZF03.2.8._F">'ZF03'!$I$26</definedName>
    <definedName name="ZF03.2.8._G">'ZF03'!$J$26</definedName>
    <definedName name="ZF03.2.8._H">'ZF03'!$K$26</definedName>
    <definedName name="ZF03.2.9._A">'ZF03'!$D$27</definedName>
    <definedName name="ZF03.2.9._B">'ZF03'!$E$27</definedName>
    <definedName name="ZF03.2.9._C">'ZF03'!$F$27</definedName>
    <definedName name="ZF03.2.9._D">'ZF03'!$G$27</definedName>
    <definedName name="ZF03.2.9._E">'ZF03'!$H$27</definedName>
    <definedName name="ZF03.2.9._F">'ZF03'!$I$27</definedName>
    <definedName name="ZF03.2.9._G">'ZF03'!$J$27</definedName>
    <definedName name="ZF03.2.9._H">'ZF03'!$K$27</definedName>
    <definedName name="ZF03.3._A">'ZF03'!$D$28</definedName>
    <definedName name="ZF03.3._B">'ZF03'!$E$28</definedName>
    <definedName name="ZF03.3._C">'ZF03'!$F$28</definedName>
    <definedName name="ZF03.3._D">'ZF03'!$G$28</definedName>
    <definedName name="ZF03.3._E">'ZF03'!$H$28</definedName>
    <definedName name="ZF03.3._F">'ZF03'!$I$28</definedName>
    <definedName name="ZF03.3._G">'ZF03'!$J$28</definedName>
    <definedName name="ZF03.3._H">'ZF03'!$K$28</definedName>
    <definedName name="ZF03.3.1._A">'ZF03'!$D$29</definedName>
    <definedName name="ZF03.3.1._B">'ZF03'!$E$29</definedName>
    <definedName name="ZF03.3.1._C">'ZF03'!$F$29</definedName>
    <definedName name="ZF03.3.1._D">'ZF03'!$G$29</definedName>
    <definedName name="ZF03.3.1._E">'ZF03'!$H$29</definedName>
    <definedName name="ZF03.3.1._F">'ZF03'!$I$29</definedName>
    <definedName name="ZF03.3.1._G">'ZF03'!$J$29</definedName>
    <definedName name="ZF03.3.1._H">'ZF03'!$K$29</definedName>
    <definedName name="ZF03.3.2._A">'ZF03'!$D$30</definedName>
    <definedName name="ZF03.3.2._B">'ZF03'!$E$30</definedName>
    <definedName name="ZF03.3.2._C">'ZF03'!$F$30</definedName>
    <definedName name="ZF03.3.2._D">'ZF03'!$G$30</definedName>
    <definedName name="ZF03.3.2._E">'ZF03'!$H$30</definedName>
    <definedName name="ZF03.3.2._F">'ZF03'!$I$30</definedName>
    <definedName name="ZF03.3.2._G">'ZF03'!$J$30</definedName>
    <definedName name="ZF03.3.2._H">'ZF03'!$K$30</definedName>
    <definedName name="ZF03.3.3._A">'ZF03'!$D$31</definedName>
    <definedName name="ZF03.3.3._B">'ZF03'!$E$31</definedName>
    <definedName name="ZF03.3.3._C">'ZF03'!$F$31</definedName>
    <definedName name="ZF03.3.3._D">'ZF03'!$G$31</definedName>
    <definedName name="ZF03.3.3._E">'ZF03'!$H$31</definedName>
    <definedName name="ZF03.3.3._F">'ZF03'!$I$31</definedName>
    <definedName name="ZF03.3.3._G">'ZF03'!$J$31</definedName>
    <definedName name="ZF03.3.3._H">'ZF03'!$K$31</definedName>
    <definedName name="ZF03.3.3.1._A">'ZF03'!$D$32</definedName>
    <definedName name="ZF03.3.3.1._B">'ZF03'!$E$32</definedName>
    <definedName name="ZF03.3.3.1._C">'ZF03'!$F$32</definedName>
    <definedName name="ZF03.3.3.1._D">'ZF03'!$G$32</definedName>
    <definedName name="ZF03.3.3.1._E">'ZF03'!$H$32</definedName>
    <definedName name="ZF03.3.3.1._F">'ZF03'!$I$32</definedName>
    <definedName name="ZF03.3.3.1._G">'ZF03'!$J$32</definedName>
    <definedName name="ZF03.3.3.1._H">'ZF03'!$K$32</definedName>
    <definedName name="ZF03.3.3.2._A">'ZF03'!$D$33</definedName>
    <definedName name="ZF03.3.3.2._B">'ZF03'!$E$33</definedName>
    <definedName name="ZF03.3.3.2._C">'ZF03'!$F$33</definedName>
    <definedName name="ZF03.3.3.2._D">'ZF03'!$G$33</definedName>
    <definedName name="ZF03.3.3.2._E">'ZF03'!$H$33</definedName>
    <definedName name="ZF03.3.3.2._F">'ZF03'!$I$33</definedName>
    <definedName name="ZF03.3.3.2._G">'ZF03'!$J$33</definedName>
    <definedName name="ZF03.3.3.2._H">'ZF03'!$K$33</definedName>
    <definedName name="ZF03.3.3.2.1._A">'ZF03'!$D$34</definedName>
    <definedName name="ZF03.3.3.2.1._B">'ZF03'!$E$34</definedName>
    <definedName name="ZF03.3.3.2.1._C">'ZF03'!$F$34</definedName>
    <definedName name="ZF03.3.3.2.1._D">'ZF03'!$G$34</definedName>
    <definedName name="ZF03.3.3.2.1._E">'ZF03'!$H$34</definedName>
    <definedName name="ZF03.3.3.2.1._F">'ZF03'!$I$34</definedName>
    <definedName name="ZF03.3.3.2.1._G">'ZF03'!$J$34</definedName>
    <definedName name="ZF03.3.3.2.1._H">'ZF03'!$K$34</definedName>
    <definedName name="ZF03.3.3.2.2._A">'ZF03'!$D$35</definedName>
    <definedName name="ZF03.3.3.2.2._B">'ZF03'!$E$35</definedName>
    <definedName name="ZF03.3.3.2.2._C">'ZF03'!$F$35</definedName>
    <definedName name="ZF03.3.3.2.2._D">'ZF03'!$G$35</definedName>
    <definedName name="ZF03.3.3.2.2._E">'ZF03'!$H$35</definedName>
    <definedName name="ZF03.3.3.2.2._F">'ZF03'!$I$35</definedName>
    <definedName name="ZF03.3.3.2.2._G">'ZF03'!$J$35</definedName>
    <definedName name="ZF03.3.3.2.2._H">'ZF03'!$K$35</definedName>
    <definedName name="ZF03.3.4._A">'ZF03'!$D$36</definedName>
    <definedName name="ZF03.3.4._B">'ZF03'!$E$36</definedName>
    <definedName name="ZF03.3.4._C">'ZF03'!$F$36</definedName>
    <definedName name="ZF03.3.4._D">'ZF03'!$G$36</definedName>
    <definedName name="ZF03.3.4._E">'ZF03'!$H$36</definedName>
    <definedName name="ZF03.3.4._F">'ZF03'!$I$36</definedName>
    <definedName name="ZF03.3.4._G">'ZF03'!$J$36</definedName>
    <definedName name="ZF03.3.4._H">'ZF03'!$K$36</definedName>
    <definedName name="ZF03.4._A">'ZF03'!$D$37</definedName>
    <definedName name="ZF03.4._B">'ZF03'!$E$37</definedName>
    <definedName name="ZF03.4._C">'ZF03'!$F$37</definedName>
    <definedName name="ZF03.4._D">'ZF03'!$G$37</definedName>
    <definedName name="ZF03.4._E">'ZF03'!$H$37</definedName>
    <definedName name="ZF03.4._F">'ZF03'!$I$37</definedName>
    <definedName name="ZF03.4._G">'ZF03'!$J$37</definedName>
    <definedName name="ZF03.4._H">'ZF03'!$K$37</definedName>
    <definedName name="ZF03.4.1._A">'ZF03'!$D$38</definedName>
    <definedName name="ZF03.4.1._B">'ZF03'!$E$38</definedName>
    <definedName name="ZF03.4.1._C">'ZF03'!$F$38</definedName>
    <definedName name="ZF03.4.1._D">'ZF03'!$G$38</definedName>
    <definedName name="ZF03.4.1._E">'ZF03'!$H$38</definedName>
    <definedName name="ZF03.4.1._F">'ZF03'!$I$38</definedName>
    <definedName name="ZF03.4.1._G">'ZF03'!$J$38</definedName>
    <definedName name="ZF03.4.1._H">'ZF03'!$K$38</definedName>
    <definedName name="ZF03.4.10._A">'ZF03'!$D$47</definedName>
    <definedName name="ZF03.4.10._B">'ZF03'!$E$47</definedName>
    <definedName name="ZF03.4.10._C">'ZF03'!$F$47</definedName>
    <definedName name="ZF03.4.10._D">'ZF03'!$G$47</definedName>
    <definedName name="ZF03.4.10._E">'ZF03'!$H$47</definedName>
    <definedName name="ZF03.4.10._F">'ZF03'!$I$47</definedName>
    <definedName name="ZF03.4.10._G">'ZF03'!$J$47</definedName>
    <definedName name="ZF03.4.10._H">'ZF03'!$K$47</definedName>
    <definedName name="ZF03.4.2._A">'ZF03'!$D$39</definedName>
    <definedName name="ZF03.4.2._B">'ZF03'!$E$39</definedName>
    <definedName name="ZF03.4.2._C">'ZF03'!$F$39</definedName>
    <definedName name="ZF03.4.2._D">'ZF03'!$G$39</definedName>
    <definedName name="ZF03.4.2._E">'ZF03'!$H$39</definedName>
    <definedName name="ZF03.4.2._F">'ZF03'!$I$39</definedName>
    <definedName name="ZF03.4.2._G">'ZF03'!$J$39</definedName>
    <definedName name="ZF03.4.2._H">'ZF03'!$K$39</definedName>
    <definedName name="ZF03.4.3._A">'ZF03'!$D$40</definedName>
    <definedName name="ZF03.4.3._B">'ZF03'!$E$40</definedName>
    <definedName name="ZF03.4.3._C">'ZF03'!$F$40</definedName>
    <definedName name="ZF03.4.3._D">'ZF03'!$G$40</definedName>
    <definedName name="ZF03.4.3._E">'ZF03'!$H$40</definedName>
    <definedName name="ZF03.4.3._F">'ZF03'!$I$40</definedName>
    <definedName name="ZF03.4.3._G">'ZF03'!$J$40</definedName>
    <definedName name="ZF03.4.3._H">'ZF03'!$K$40</definedName>
    <definedName name="ZF03.4.4._A">'ZF03'!$D$41</definedName>
    <definedName name="ZF03.4.4._B">'ZF03'!$E$41</definedName>
    <definedName name="ZF03.4.4._C">'ZF03'!$F$41</definedName>
    <definedName name="ZF03.4.4._D">'ZF03'!$G$41</definedName>
    <definedName name="ZF03.4.4._E">'ZF03'!$H$41</definedName>
    <definedName name="ZF03.4.4._F">'ZF03'!$I$41</definedName>
    <definedName name="ZF03.4.4._G">'ZF03'!$J$41</definedName>
    <definedName name="ZF03.4.4._H">'ZF03'!$K$41</definedName>
    <definedName name="ZF03.4.5._A">'ZF03'!$D$42</definedName>
    <definedName name="ZF03.4.5._B">'ZF03'!$E$42</definedName>
    <definedName name="ZF03.4.5._C">'ZF03'!$F$42</definedName>
    <definedName name="ZF03.4.5._D">'ZF03'!$G$42</definedName>
    <definedName name="ZF03.4.5._E">'ZF03'!$H$42</definedName>
    <definedName name="ZF03.4.5._F">'ZF03'!$I$42</definedName>
    <definedName name="ZF03.4.5._G">'ZF03'!$J$42</definedName>
    <definedName name="ZF03.4.5._H">'ZF03'!$K$42</definedName>
    <definedName name="ZF03.4.6._A">'ZF03'!$D$43</definedName>
    <definedName name="ZF03.4.6._B">'ZF03'!$E$43</definedName>
    <definedName name="ZF03.4.6._C">'ZF03'!$F$43</definedName>
    <definedName name="ZF03.4.6._D">'ZF03'!$G$43</definedName>
    <definedName name="ZF03.4.6._E">'ZF03'!$H$43</definedName>
    <definedName name="ZF03.4.6._F">'ZF03'!$I$43</definedName>
    <definedName name="ZF03.4.6._G">'ZF03'!$J$43</definedName>
    <definedName name="ZF03.4.6._H">'ZF03'!$K$43</definedName>
    <definedName name="ZF03.4.7._A">'ZF03'!$D$44</definedName>
    <definedName name="ZF03.4.7._B">'ZF03'!$E$44</definedName>
    <definedName name="ZF03.4.7._C">'ZF03'!$F$44</definedName>
    <definedName name="ZF03.4.7._D">'ZF03'!$G$44</definedName>
    <definedName name="ZF03.4.7._E">'ZF03'!$H$44</definedName>
    <definedName name="ZF03.4.7._F">'ZF03'!$I$44</definedName>
    <definedName name="ZF03.4.7._G">'ZF03'!$J$44</definedName>
    <definedName name="ZF03.4.7._H">'ZF03'!$K$44</definedName>
    <definedName name="ZF03.4.8._A">'ZF03'!$D$45</definedName>
    <definedName name="ZF03.4.8._B">'ZF03'!$E$45</definedName>
    <definedName name="ZF03.4.8._C">'ZF03'!$F$45</definedName>
    <definedName name="ZF03.4.8._D">'ZF03'!$G$45</definedName>
    <definedName name="ZF03.4.8._E">'ZF03'!$H$45</definedName>
    <definedName name="ZF03.4.8._F">'ZF03'!$I$45</definedName>
    <definedName name="ZF03.4.8._G">'ZF03'!$J$45</definedName>
    <definedName name="ZF03.4.8._H">'ZF03'!$K$45</definedName>
    <definedName name="ZF03.4.9._A">'ZF03'!$D$46</definedName>
    <definedName name="ZF03.4.9._B">'ZF03'!$E$46</definedName>
    <definedName name="ZF03.4.9._C">'ZF03'!$F$46</definedName>
    <definedName name="ZF03.4.9._D">'ZF03'!$G$46</definedName>
    <definedName name="ZF03.4.9._E">'ZF03'!$H$46</definedName>
    <definedName name="ZF03.4.9._F">'ZF03'!$I$46</definedName>
    <definedName name="ZF03.4.9._G">'ZF03'!$J$46</definedName>
    <definedName name="ZF03.4.9._H">'ZF03'!$K$46</definedName>
    <definedName name="ZF03.5._A">'ZF03'!$D$48</definedName>
    <definedName name="ZF03.5._B">'ZF03'!$E$48</definedName>
    <definedName name="ZF03.5._C">'ZF03'!$F$48</definedName>
    <definedName name="ZF03.5._D">'ZF03'!$G$48</definedName>
    <definedName name="ZF03.5._E">'ZF03'!$H$48</definedName>
    <definedName name="ZF03.5._F">'ZF03'!$I$48</definedName>
    <definedName name="ZF03.5._G">'ZF03'!$J$48</definedName>
    <definedName name="ZF03.5._H">'ZF03'!$K$48</definedName>
    <definedName name="ZF04.1._A">'ZF04'!$D$7</definedName>
    <definedName name="ZF04.1._B">'ZF04'!$E$7</definedName>
    <definedName name="ZF04.1._C">'ZF04'!$F$7</definedName>
    <definedName name="ZF04.1._D">'ZF04'!$G$7</definedName>
    <definedName name="ZF04.1._E">'ZF04'!$H$7</definedName>
    <definedName name="ZF04.1._F">'ZF04'!$I$7</definedName>
    <definedName name="ZF04.1._G">'ZF04'!$J$7</definedName>
    <definedName name="ZF04.1._H">'ZF04'!$K$7</definedName>
    <definedName name="ZF04.1.1._A">'ZF04'!$D$8</definedName>
    <definedName name="ZF04.1.1._B">'ZF04'!$E$8</definedName>
    <definedName name="ZF04.1.1._C">'ZF04'!$F$8</definedName>
    <definedName name="ZF04.1.1._D">'ZF04'!$G$8</definedName>
    <definedName name="ZF04.1.1._E">'ZF04'!$H$8</definedName>
    <definedName name="ZF04.1.1._F">'ZF04'!$I$8</definedName>
    <definedName name="ZF04.1.1._G">'ZF04'!$J$8</definedName>
    <definedName name="ZF04.1.1._H">'ZF04'!$K$8</definedName>
    <definedName name="ZF04.1.2._A">'ZF04'!$D$9</definedName>
    <definedName name="ZF04.1.2._B">'ZF04'!$E$9</definedName>
    <definedName name="ZF04.1.2._C">'ZF04'!$F$9</definedName>
    <definedName name="ZF04.1.2._D">'ZF04'!$G$9</definedName>
    <definedName name="ZF04.1.2._E">'ZF04'!$H$9</definedName>
    <definedName name="ZF04.1.2._F">'ZF04'!$I$9</definedName>
    <definedName name="ZF04.1.2._G">'ZF04'!$J$9</definedName>
    <definedName name="ZF04.1.2._H">'ZF04'!$K$9</definedName>
    <definedName name="ZF04.1.3._A">'ZF04'!$D$10</definedName>
    <definedName name="ZF04.1.3._B">'ZF04'!$E$10</definedName>
    <definedName name="ZF04.1.3._C">'ZF04'!$F$10</definedName>
    <definedName name="ZF04.1.3._D">'ZF04'!$G$10</definedName>
    <definedName name="ZF04.1.3._E">'ZF04'!$H$10</definedName>
    <definedName name="ZF04.1.3._F">'ZF04'!$I$10</definedName>
    <definedName name="ZF04.1.3._G">'ZF04'!$J$10</definedName>
    <definedName name="ZF04.1.3._H">'ZF04'!$K$10</definedName>
    <definedName name="ZF04.1.4._A">'ZF04'!$D$11</definedName>
    <definedName name="ZF04.1.4._B">'ZF04'!$E$11</definedName>
    <definedName name="ZF04.1.4._C">'ZF04'!$F$11</definedName>
    <definedName name="ZF04.1.4._D">'ZF04'!$G$11</definedName>
    <definedName name="ZF04.1.4._E">'ZF04'!$H$11</definedName>
    <definedName name="ZF04.1.4._F">'ZF04'!$I$11</definedName>
    <definedName name="ZF04.1.4._G">'ZF04'!$J$11</definedName>
    <definedName name="ZF04.1.4._H">'ZF04'!$K$11</definedName>
    <definedName name="ZF04.1.5._A">'ZF04'!$D$12</definedName>
    <definedName name="ZF04.1.5._B">'ZF04'!$E$12</definedName>
    <definedName name="ZF04.1.5._C">'ZF04'!$F$12</definedName>
    <definedName name="ZF04.1.5._D">'ZF04'!$G$12</definedName>
    <definedName name="ZF04.1.5._E">'ZF04'!$H$12</definedName>
    <definedName name="ZF04.1.5._F">'ZF04'!$I$12</definedName>
    <definedName name="ZF04.1.5._G">'ZF04'!$J$12</definedName>
    <definedName name="ZF04.1.5._H">'ZF04'!$K$12</definedName>
    <definedName name="ZF04.1.6._A">'ZF04'!$D$13</definedName>
    <definedName name="ZF04.1.6._B">'ZF04'!$E$13</definedName>
    <definedName name="ZF04.1.6._C">'ZF04'!$F$13</definedName>
    <definedName name="ZF04.1.6._D">'ZF04'!$G$13</definedName>
    <definedName name="ZF04.1.6._E">'ZF04'!$H$13</definedName>
    <definedName name="ZF04.1.6._F">'ZF04'!$I$13</definedName>
    <definedName name="ZF04.1.6._G">'ZF04'!$J$13</definedName>
    <definedName name="ZF04.1.6._H">'ZF04'!$K$13</definedName>
    <definedName name="ZF04.1.7._A">'ZF04'!$D$14</definedName>
    <definedName name="ZF04.1.7._B">'ZF04'!$E$14</definedName>
    <definedName name="ZF04.1.7._C">'ZF04'!$F$14</definedName>
    <definedName name="ZF04.1.7._D">'ZF04'!$G$14</definedName>
    <definedName name="ZF04.1.7._E">'ZF04'!$H$14</definedName>
    <definedName name="ZF04.1.7._F">'ZF04'!$I$14</definedName>
    <definedName name="ZF04.1.7._G">'ZF04'!$J$14</definedName>
    <definedName name="ZF04.1.7._H">'ZF04'!$K$14</definedName>
    <definedName name="ZF04.1.8._A">'ZF04'!$D$15</definedName>
    <definedName name="ZF04.1.8._B">'ZF04'!$E$15</definedName>
    <definedName name="ZF04.1.8._C">'ZF04'!$F$15</definedName>
    <definedName name="ZF04.1.8._D">'ZF04'!$G$15</definedName>
    <definedName name="ZF04.1.8._E">'ZF04'!$H$15</definedName>
    <definedName name="ZF04.1.8._F">'ZF04'!$I$15</definedName>
    <definedName name="ZF04.1.8._G">'ZF04'!$J$15</definedName>
    <definedName name="ZF04.1.8._H">'ZF04'!$K$15</definedName>
    <definedName name="ZF04.2._A">'ZF04'!$D$16</definedName>
    <definedName name="ZF04.2._B">'ZF04'!$E$16</definedName>
    <definedName name="ZF04.2._C">'ZF04'!$F$16</definedName>
    <definedName name="ZF04.2._D">'ZF04'!$G$16</definedName>
    <definedName name="ZF04.2._E">'ZF04'!$H$16</definedName>
    <definedName name="ZF04.2._F">'ZF04'!$I$16</definedName>
    <definedName name="ZF04.2._G">'ZF04'!$J$16</definedName>
    <definedName name="ZF04.2._H">'ZF04'!$K$16</definedName>
    <definedName name="ZF04.2.1._A">'ZF04'!$D$17</definedName>
    <definedName name="ZF04.2.1._B">'ZF04'!$E$17</definedName>
    <definedName name="ZF04.2.1._C">'ZF04'!$F$17</definedName>
    <definedName name="ZF04.2.1._D">'ZF04'!$G$17</definedName>
    <definedName name="ZF04.2.1._E">'ZF04'!$H$17</definedName>
    <definedName name="ZF04.2.1._F">'ZF04'!$I$17</definedName>
    <definedName name="ZF04.2.1._G">'ZF04'!$J$17</definedName>
    <definedName name="ZF04.2.1._H">'ZF04'!$K$17</definedName>
    <definedName name="ZF04.2.2._A">'ZF04'!$D$18</definedName>
    <definedName name="ZF04.2.2._B">'ZF04'!$E$18</definedName>
    <definedName name="ZF04.2.2._C">'ZF04'!$F$18</definedName>
    <definedName name="ZF04.2.2._D">'ZF04'!$G$18</definedName>
    <definedName name="ZF04.2.2._E">'ZF04'!$H$18</definedName>
    <definedName name="ZF04.2.2._F">'ZF04'!$I$18</definedName>
    <definedName name="ZF04.2.2._G">'ZF04'!$J$18</definedName>
    <definedName name="ZF04.2.2._H">'ZF04'!$K$18</definedName>
    <definedName name="ZF04.2.3._A">'ZF04'!$D$19</definedName>
    <definedName name="ZF04.2.3._B">'ZF04'!$E$19</definedName>
    <definedName name="ZF04.2.3._C">'ZF04'!$F$19</definedName>
    <definedName name="ZF04.2.3._D">'ZF04'!$G$19</definedName>
    <definedName name="ZF04.2.3._E">'ZF04'!$H$19</definedName>
    <definedName name="ZF04.2.3._F">'ZF04'!$I$19</definedName>
    <definedName name="ZF04.2.3._G">'ZF04'!$J$19</definedName>
    <definedName name="ZF04.2.3._H">'ZF04'!$K$19</definedName>
    <definedName name="ZF04.2.4._A">'ZF04'!$D$20</definedName>
    <definedName name="ZF04.2.4._B">'ZF04'!$E$20</definedName>
    <definedName name="ZF04.2.4._C">'ZF04'!$F$20</definedName>
    <definedName name="ZF04.2.4._D">'ZF04'!$G$20</definedName>
    <definedName name="ZF04.2.4._E">'ZF04'!$H$20</definedName>
    <definedName name="ZF04.2.4._F">'ZF04'!$I$20</definedName>
    <definedName name="ZF04.2.4._G">'ZF04'!$J$20</definedName>
    <definedName name="ZF04.2.4._H">'ZF04'!$K$20</definedName>
    <definedName name="ZF04.2.5._A">'ZF04'!$D$21</definedName>
    <definedName name="ZF04.2.5._B">'ZF04'!$E$21</definedName>
    <definedName name="ZF04.2.5._C">'ZF04'!$F$21</definedName>
    <definedName name="ZF04.2.5._D">'ZF04'!$G$21</definedName>
    <definedName name="ZF04.2.5._E">'ZF04'!$H$21</definedName>
    <definedName name="ZF04.2.5._F">'ZF04'!$I$21</definedName>
    <definedName name="ZF04.2.5._G">'ZF04'!$J$21</definedName>
    <definedName name="ZF04.2.5._H">'ZF04'!$K$21</definedName>
    <definedName name="ZF04.2.6._A">'ZF04'!$D$22</definedName>
    <definedName name="ZF04.2.6._B">'ZF04'!$E$22</definedName>
    <definedName name="ZF04.2.6._C">'ZF04'!$F$22</definedName>
    <definedName name="ZF04.2.6._D">'ZF04'!$G$22</definedName>
    <definedName name="ZF04.2.6._E">'ZF04'!$H$22</definedName>
    <definedName name="ZF04.2.6._F">'ZF04'!$I$22</definedName>
    <definedName name="ZF04.2.6._G">'ZF04'!$J$22</definedName>
    <definedName name="ZF04.2.6._H">'ZF04'!$K$22</definedName>
    <definedName name="ZF04.2.7._A">'ZF04'!$D$23</definedName>
    <definedName name="ZF04.2.7._B">'ZF04'!$E$23</definedName>
    <definedName name="ZF04.2.7._C">'ZF04'!$F$23</definedName>
    <definedName name="ZF04.2.7._D">'ZF04'!$G$23</definedName>
    <definedName name="ZF04.2.7._E">'ZF04'!$H$23</definedName>
    <definedName name="ZF04.2.7._F">'ZF04'!$I$23</definedName>
    <definedName name="ZF04.2.7._G">'ZF04'!$J$23</definedName>
    <definedName name="ZF04.2.7._H">'ZF04'!$K$23</definedName>
    <definedName name="ZF04.2.7.1._A">'ZF04'!$D$24</definedName>
    <definedName name="ZF04.2.7.1._B">'ZF04'!$E$24</definedName>
    <definedName name="ZF04.2.7.1._C">'ZF04'!$F$24</definedName>
    <definedName name="ZF04.2.7.1._D">'ZF04'!$G$24</definedName>
    <definedName name="ZF04.2.7.1._E">'ZF04'!$H$24</definedName>
    <definedName name="ZF04.2.7.1._F">'ZF04'!$I$24</definedName>
    <definedName name="ZF04.2.7.1._G">'ZF04'!$J$24</definedName>
    <definedName name="ZF04.2.7.1._H">'ZF04'!$K$24</definedName>
    <definedName name="ZF04.2.7.2._A">'ZF04'!$D$25</definedName>
    <definedName name="ZF04.2.7.2._B">'ZF04'!$E$25</definedName>
    <definedName name="ZF04.2.7.2._C">'ZF04'!$F$25</definedName>
    <definedName name="ZF04.2.7.2._D">'ZF04'!$G$25</definedName>
    <definedName name="ZF04.2.7.2._E">'ZF04'!$H$25</definedName>
    <definedName name="ZF04.2.7.2._F">'ZF04'!$I$25</definedName>
    <definedName name="ZF04.2.7.2._G">'ZF04'!$J$25</definedName>
    <definedName name="ZF04.2.7.2._H">'ZF04'!$K$25</definedName>
    <definedName name="ZF04.2.8._A">'ZF04'!$D$26</definedName>
    <definedName name="ZF04.2.8._B">'ZF04'!$E$26</definedName>
    <definedName name="ZF04.2.8._C">'ZF04'!$F$26</definedName>
    <definedName name="ZF04.2.8._D">'ZF04'!$G$26</definedName>
    <definedName name="ZF04.2.8._E">'ZF04'!$H$26</definedName>
    <definedName name="ZF04.2.8._F">'ZF04'!$I$26</definedName>
    <definedName name="ZF04.2.8._G">'ZF04'!$J$26</definedName>
    <definedName name="ZF04.2.8._H">'ZF04'!$K$26</definedName>
    <definedName name="ZF04.2.9._A">'ZF04'!$D$27</definedName>
    <definedName name="ZF04.2.9._B">'ZF04'!$E$27</definedName>
    <definedName name="ZF04.2.9._C">'ZF04'!$F$27</definedName>
    <definedName name="ZF04.2.9._D">'ZF04'!$G$27</definedName>
    <definedName name="ZF04.2.9._E">'ZF04'!$H$27</definedName>
    <definedName name="ZF04.2.9._F">'ZF04'!$I$27</definedName>
    <definedName name="ZF04.2.9._G">'ZF04'!$J$27</definedName>
    <definedName name="ZF04.2.9._H">'ZF04'!$K$27</definedName>
    <definedName name="ZF04.3._A">'ZF04'!$D$28</definedName>
    <definedName name="ZF04.3._B">'ZF04'!$E$28</definedName>
    <definedName name="ZF04.3._C">'ZF04'!$F$28</definedName>
    <definedName name="ZF04.3._D">'ZF04'!$G$28</definedName>
    <definedName name="ZF04.3._E">'ZF04'!$H$28</definedName>
    <definedName name="ZF04.3._F">'ZF04'!$I$28</definedName>
    <definedName name="ZF04.3._G">'ZF04'!$J$28</definedName>
    <definedName name="ZF04.3._H">'ZF04'!$K$28</definedName>
    <definedName name="ZF04.3.1._A">'ZF04'!$D$29</definedName>
    <definedName name="ZF04.3.1._B">'ZF04'!$E$29</definedName>
    <definedName name="ZF04.3.1._C">'ZF04'!$F$29</definedName>
    <definedName name="ZF04.3.1._D">'ZF04'!$G$29</definedName>
    <definedName name="ZF04.3.1._E">'ZF04'!$H$29</definedName>
    <definedName name="ZF04.3.1._F">'ZF04'!$I$29</definedName>
    <definedName name="ZF04.3.1._G">'ZF04'!$J$29</definedName>
    <definedName name="ZF04.3.1._H">'ZF04'!$K$29</definedName>
    <definedName name="ZF04.3.2._A">'ZF04'!$D$30</definedName>
    <definedName name="ZF04.3.2._B">'ZF04'!$E$30</definedName>
    <definedName name="ZF04.3.2._C">'ZF04'!$F$30</definedName>
    <definedName name="ZF04.3.2._D">'ZF04'!$G$30</definedName>
    <definedName name="ZF04.3.2._E">'ZF04'!$H$30</definedName>
    <definedName name="ZF04.3.2._F">'ZF04'!$I$30</definedName>
    <definedName name="ZF04.3.2._G">'ZF04'!$J$30</definedName>
    <definedName name="ZF04.3.2._H">'ZF04'!$K$30</definedName>
    <definedName name="ZF04.3.3._A">'ZF04'!$D$31</definedName>
    <definedName name="ZF04.3.3._B">'ZF04'!$E$31</definedName>
    <definedName name="ZF04.3.3._C">'ZF04'!$F$31</definedName>
    <definedName name="ZF04.3.3._D">'ZF04'!$G$31</definedName>
    <definedName name="ZF04.3.3._E">'ZF04'!$H$31</definedName>
    <definedName name="ZF04.3.3._F">'ZF04'!$I$31</definedName>
    <definedName name="ZF04.3.3._G">'ZF04'!$J$31</definedName>
    <definedName name="ZF04.3.3._H">'ZF04'!$K$31</definedName>
    <definedName name="ZF04.3.3.1._A">'ZF04'!$D$32</definedName>
    <definedName name="ZF04.3.3.1._B">'ZF04'!$E$32</definedName>
    <definedName name="ZF04.3.3.1._C">'ZF04'!$F$32</definedName>
    <definedName name="ZF04.3.3.1._D">'ZF04'!$G$32</definedName>
    <definedName name="ZF04.3.3.1._E">'ZF04'!$H$32</definedName>
    <definedName name="ZF04.3.3.1._F">'ZF04'!$I$32</definedName>
    <definedName name="ZF04.3.3.1._G">'ZF04'!$J$32</definedName>
    <definedName name="ZF04.3.3.1._H">'ZF04'!$K$32</definedName>
    <definedName name="ZF04.3.3.2._A">'ZF04'!$D$33</definedName>
    <definedName name="ZF04.3.3.2._B">'ZF04'!$E$33</definedName>
    <definedName name="ZF04.3.3.2._C">'ZF04'!$F$33</definedName>
    <definedName name="ZF04.3.3.2._D">'ZF04'!$G$33</definedName>
    <definedName name="ZF04.3.3.2._E">'ZF04'!$H$33</definedName>
    <definedName name="ZF04.3.3.2._F">'ZF04'!$I$33</definedName>
    <definedName name="ZF04.3.3.2._G">'ZF04'!$J$33</definedName>
    <definedName name="ZF04.3.3.2._H">'ZF04'!$K$33</definedName>
    <definedName name="ZF04.3.3.2.1._A">'ZF04'!$D$34</definedName>
    <definedName name="ZF04.3.3.2.1._B">'ZF04'!$E$34</definedName>
    <definedName name="ZF04.3.3.2.1._C">'ZF04'!$F$34</definedName>
    <definedName name="ZF04.3.3.2.1._D">'ZF04'!$G$34</definedName>
    <definedName name="ZF04.3.3.2.1._E">'ZF04'!$H$34</definedName>
    <definedName name="ZF04.3.3.2.1._F">'ZF04'!$I$34</definedName>
    <definedName name="ZF04.3.3.2.1._G">'ZF04'!$J$34</definedName>
    <definedName name="ZF04.3.3.2.1._H">'ZF04'!$K$34</definedName>
    <definedName name="ZF04.3.3.2.2._A">'ZF04'!$D$35</definedName>
    <definedName name="ZF04.3.3.2.2._B">'ZF04'!$E$35</definedName>
    <definedName name="ZF04.3.3.2.2._C">'ZF04'!$F$35</definedName>
    <definedName name="ZF04.3.3.2.2._D">'ZF04'!$G$35</definedName>
    <definedName name="ZF04.3.3.2.2._E">'ZF04'!$H$35</definedName>
    <definedName name="ZF04.3.3.2.2._F">'ZF04'!$I$35</definedName>
    <definedName name="ZF04.3.3.2.2._G">'ZF04'!$J$35</definedName>
    <definedName name="ZF04.3.3.2.2._H">'ZF04'!$K$35</definedName>
    <definedName name="ZF04.3.4._A">'ZF04'!$D$36</definedName>
    <definedName name="ZF04.3.4._B">'ZF04'!$E$36</definedName>
    <definedName name="ZF04.3.4._C">'ZF04'!$F$36</definedName>
    <definedName name="ZF04.3.4._D">'ZF04'!$G$36</definedName>
    <definedName name="ZF04.3.4._E">'ZF04'!$H$36</definedName>
    <definedName name="ZF04.3.4._F">'ZF04'!$I$36</definedName>
    <definedName name="ZF04.3.4._G">'ZF04'!$J$36</definedName>
    <definedName name="ZF04.3.4._H">'ZF04'!$K$36</definedName>
    <definedName name="ZF04.4._A">'ZF04'!$D$37</definedName>
    <definedName name="ZF04.4._B">'ZF04'!$E$37</definedName>
    <definedName name="ZF04.4._C">'ZF04'!$F$37</definedName>
    <definedName name="ZF04.4._D">'ZF04'!$G$37</definedName>
    <definedName name="ZF04.4._E">'ZF04'!$H$37</definedName>
    <definedName name="ZF04.4._F">'ZF04'!$I$37</definedName>
    <definedName name="ZF04.4._G">'ZF04'!$J$37</definedName>
    <definedName name="ZF04.4._H">'ZF04'!$K$37</definedName>
    <definedName name="ZF04.4.1._A">'ZF04'!$D$38</definedName>
    <definedName name="ZF04.4.1._B">'ZF04'!$E$38</definedName>
    <definedName name="ZF04.4.1._C">'ZF04'!$F$38</definedName>
    <definedName name="ZF04.4.1._D">'ZF04'!$G$38</definedName>
    <definedName name="ZF04.4.1._E">'ZF04'!$H$38</definedName>
    <definedName name="ZF04.4.1._F">'ZF04'!$I$38</definedName>
    <definedName name="ZF04.4.1._G">'ZF04'!$J$38</definedName>
    <definedName name="ZF04.4.1._H">'ZF04'!$K$38</definedName>
    <definedName name="ZF04.4.10._A">'ZF04'!$D$47</definedName>
    <definedName name="ZF04.4.10._B">'ZF04'!$E$47</definedName>
    <definedName name="ZF04.4.10._C">'ZF04'!$F$47</definedName>
    <definedName name="ZF04.4.10._D">'ZF04'!$G$47</definedName>
    <definedName name="ZF04.4.10._E">'ZF04'!$H$47</definedName>
    <definedName name="ZF04.4.10._F">'ZF04'!$I$47</definedName>
    <definedName name="ZF04.4.10._G">'ZF04'!$J$47</definedName>
    <definedName name="ZF04.4.10._H">'ZF04'!$K$47</definedName>
    <definedName name="ZF04.4.2._A">'ZF04'!$D$39</definedName>
    <definedName name="ZF04.4.2._B">'ZF04'!$E$39</definedName>
    <definedName name="ZF04.4.2._C">'ZF04'!$F$39</definedName>
    <definedName name="ZF04.4.2._D">'ZF04'!$G$39</definedName>
    <definedName name="ZF04.4.2._E">'ZF04'!$H$39</definedName>
    <definedName name="ZF04.4.2._F">'ZF04'!$I$39</definedName>
    <definedName name="ZF04.4.2._G">'ZF04'!$J$39</definedName>
    <definedName name="ZF04.4.2._H">'ZF04'!$K$39</definedName>
    <definedName name="ZF04.4.3._A">'ZF04'!$D$40</definedName>
    <definedName name="ZF04.4.3._B">'ZF04'!$E$40</definedName>
    <definedName name="ZF04.4.3._C">'ZF04'!$F$40</definedName>
    <definedName name="ZF04.4.3._D">'ZF04'!$G$40</definedName>
    <definedName name="ZF04.4.3._E">'ZF04'!$H$40</definedName>
    <definedName name="ZF04.4.3._F">'ZF04'!$I$40</definedName>
    <definedName name="ZF04.4.3._G">'ZF04'!$J$40</definedName>
    <definedName name="ZF04.4.3._H">'ZF04'!$K$40</definedName>
    <definedName name="ZF04.4.4._A">'ZF04'!$D$41</definedName>
    <definedName name="ZF04.4.4._B">'ZF04'!$E$41</definedName>
    <definedName name="ZF04.4.4._C">'ZF04'!$F$41</definedName>
    <definedName name="ZF04.4.4._D">'ZF04'!$G$41</definedName>
    <definedName name="ZF04.4.4._E">'ZF04'!$H$41</definedName>
    <definedName name="ZF04.4.4._F">'ZF04'!$I$41</definedName>
    <definedName name="ZF04.4.4._G">'ZF04'!$J$41</definedName>
    <definedName name="ZF04.4.4._H">'ZF04'!$K$41</definedName>
    <definedName name="ZF04.4.5._A">'ZF04'!$D$42</definedName>
    <definedName name="ZF04.4.5._B">'ZF04'!$E$42</definedName>
    <definedName name="ZF04.4.5._C">'ZF04'!$F$42</definedName>
    <definedName name="ZF04.4.5._D">'ZF04'!$G$42</definedName>
    <definedName name="ZF04.4.5._E">'ZF04'!$H$42</definedName>
    <definedName name="ZF04.4.5._F">'ZF04'!$I$42</definedName>
    <definedName name="ZF04.4.5._G">'ZF04'!$J$42</definedName>
    <definedName name="ZF04.4.5._H">'ZF04'!$K$42</definedName>
    <definedName name="ZF04.4.6._A">'ZF04'!$D$43</definedName>
    <definedName name="ZF04.4.6._B">'ZF04'!$E$43</definedName>
    <definedName name="ZF04.4.6._C">'ZF04'!$F$43</definedName>
    <definedName name="ZF04.4.6._D">'ZF04'!$G$43</definedName>
    <definedName name="ZF04.4.6._E">'ZF04'!$H$43</definedName>
    <definedName name="ZF04.4.6._F">'ZF04'!$I$43</definedName>
    <definedName name="ZF04.4.6._G">'ZF04'!$J$43</definedName>
    <definedName name="ZF04.4.6._H">'ZF04'!$K$43</definedName>
    <definedName name="ZF04.4.7._A">'ZF04'!$D$44</definedName>
    <definedName name="ZF04.4.7._B">'ZF04'!$E$44</definedName>
    <definedName name="ZF04.4.7._C">'ZF04'!$F$44</definedName>
    <definedName name="ZF04.4.7._D">'ZF04'!$G$44</definedName>
    <definedName name="ZF04.4.7._E">'ZF04'!$H$44</definedName>
    <definedName name="ZF04.4.7._F">'ZF04'!$I$44</definedName>
    <definedName name="ZF04.4.7._G">'ZF04'!$J$44</definedName>
    <definedName name="ZF04.4.7._H">'ZF04'!$K$44</definedName>
    <definedName name="ZF04.4.8._A">'ZF04'!$D$45</definedName>
    <definedName name="ZF04.4.8._B">'ZF04'!$E$45</definedName>
    <definedName name="ZF04.4.8._C">'ZF04'!$F$45</definedName>
    <definedName name="ZF04.4.8._D">'ZF04'!$G$45</definedName>
    <definedName name="ZF04.4.8._E">'ZF04'!$H$45</definedName>
    <definedName name="ZF04.4.8._F">'ZF04'!$I$45</definedName>
    <definedName name="ZF04.4.8._G">'ZF04'!$J$45</definedName>
    <definedName name="ZF04.4.8._H">'ZF04'!$K$45</definedName>
    <definedName name="ZF04.4.9._A">'ZF04'!$D$46</definedName>
    <definedName name="ZF04.4.9._B">'ZF04'!$E$46</definedName>
    <definedName name="ZF04.4.9._C">'ZF04'!$F$46</definedName>
    <definedName name="ZF04.4.9._D">'ZF04'!$G$46</definedName>
    <definedName name="ZF04.4.9._E">'ZF04'!$H$46</definedName>
    <definedName name="ZF04.4.9._F">'ZF04'!$I$46</definedName>
    <definedName name="ZF04.4.9._G">'ZF04'!$J$46</definedName>
    <definedName name="ZF04.4.9._H">'ZF04'!$K$46</definedName>
    <definedName name="ZF04.5._A">'ZF04'!$D$48</definedName>
    <definedName name="ZF04.5._B">'ZF04'!$E$48</definedName>
    <definedName name="ZF04.5._C">'ZF04'!$F$48</definedName>
    <definedName name="ZF04.5._D">'ZF04'!$G$48</definedName>
    <definedName name="ZF04.5._E">'ZF04'!$H$48</definedName>
    <definedName name="ZF04.5._F">'ZF04'!$I$48</definedName>
    <definedName name="ZF04.5._G">'ZF04'!$J$48</definedName>
    <definedName name="ZF04.5._H">'ZF04'!$K$48</definedName>
    <definedName name="ZF05.1._A">'ZF05'!$D$6</definedName>
    <definedName name="ZF05.1._B">'ZF05'!$E$6</definedName>
    <definedName name="ZF05.1._C">'ZF05'!$F$6</definedName>
    <definedName name="ZF05.10._A">'ZF05'!$D$15</definedName>
    <definedName name="ZF05.10._B">'ZF05'!$E$15</definedName>
    <definedName name="ZF05.10._C">'ZF05'!$F$15</definedName>
    <definedName name="ZF05.11._A">'ZF05'!$D$16</definedName>
    <definedName name="ZF05.11._B">'ZF05'!$E$16</definedName>
    <definedName name="ZF05.11._C">'ZF05'!$F$16</definedName>
    <definedName name="ZF05.2._A">'ZF05'!$D$7</definedName>
    <definedName name="ZF05.2._B">'ZF05'!$E$7</definedName>
    <definedName name="ZF05.2._C">'ZF05'!$F$7</definedName>
    <definedName name="ZF05.3._A">'ZF05'!$D$8</definedName>
    <definedName name="ZF05.3._B">'ZF05'!$E$8</definedName>
    <definedName name="ZF05.3._C">'ZF05'!$F$8</definedName>
    <definedName name="ZF05.4._A">'ZF05'!$D$9</definedName>
    <definedName name="ZF05.4._B">'ZF05'!$E$9</definedName>
    <definedName name="ZF05.4._C">'ZF05'!$F$9</definedName>
    <definedName name="ZF05.5._A">'ZF05'!$D$10</definedName>
    <definedName name="ZF05.5._B">'ZF05'!$E$10</definedName>
    <definedName name="ZF05.5._C">'ZF05'!$F$10</definedName>
    <definedName name="ZF05.6._A">'ZF05'!$D$11</definedName>
    <definedName name="ZF05.6._B">'ZF05'!$E$11</definedName>
    <definedName name="ZF05.6._C">'ZF05'!$F$11</definedName>
    <definedName name="ZF05.7._A">'ZF05'!$D$12</definedName>
    <definedName name="ZF05.7._B">'ZF05'!$E$12</definedName>
    <definedName name="ZF05.7._C">'ZF05'!$F$12</definedName>
    <definedName name="ZF05.8._A">'ZF05'!$D$13</definedName>
    <definedName name="ZF05.8._B">'ZF05'!$E$13</definedName>
    <definedName name="ZF05.8._C">'ZF05'!$F$13</definedName>
    <definedName name="ZF05.9._A">'ZF05'!$D$14</definedName>
    <definedName name="ZF05.9._B">'ZF05'!$E$14</definedName>
    <definedName name="ZF05.9._C">'ZF05'!$F$14</definedName>
    <definedName name="ZF06.1._A">'ZF06'!$D$7</definedName>
    <definedName name="ZF06.1._G">'ZF06'!$I$7</definedName>
    <definedName name="ZF06.1.1._A">'ZF06'!$D$8</definedName>
    <definedName name="ZF06.1.1._G">'ZF06'!$I$8</definedName>
    <definedName name="ZF06.1.2._A">'ZF06'!$D$9</definedName>
    <definedName name="ZF06.1.2._G">'ZF06'!$I$9</definedName>
    <definedName name="ZF06.1.3._A">'ZF06'!$D$10</definedName>
    <definedName name="ZF06.1.3._G">'ZF06'!$I$10</definedName>
    <definedName name="ZF06.1.4._A">'ZF06'!$D$11</definedName>
    <definedName name="ZF06.1.4._G">'ZF06'!$I$11</definedName>
    <definedName name="ZF06.1.5._A">'ZF06'!$D$12</definedName>
    <definedName name="ZF06.1.5._G">'ZF06'!$I$12</definedName>
    <definedName name="ZF06.1.6._A">'ZF06'!$D$13</definedName>
    <definedName name="ZF06.1.6._G">'ZF06'!$I$13</definedName>
    <definedName name="ZF06.1.7._A">'ZF06'!$D$14</definedName>
    <definedName name="ZF06.1.7._G">'ZF06'!$I$14</definedName>
    <definedName name="ZF06.1.8._A">'ZF06'!$D$15</definedName>
    <definedName name="ZF06.1.8._G">'ZF06'!$I$15</definedName>
    <definedName name="ZF06.2._A">'ZF06'!$D$16</definedName>
    <definedName name="ZF06.2._B">'ZF06'!$E$16</definedName>
    <definedName name="ZF06.2._C">'ZF06'!$F$16</definedName>
    <definedName name="ZF06.2._D">'ZF06'!$G$16</definedName>
    <definedName name="ZF06.2._F">'ZF06'!$H$16</definedName>
    <definedName name="ZF06.2._G">'ZF06'!$I$16</definedName>
    <definedName name="ZF06.2.1._A">'ZF06'!$D$17</definedName>
    <definedName name="ZF06.2.1._B">'ZF06'!$E$17</definedName>
    <definedName name="ZF06.2.1._C">'ZF06'!$F$17</definedName>
    <definedName name="ZF06.2.1._D">'ZF06'!$G$17</definedName>
    <definedName name="ZF06.2.1._F">'ZF06'!$H$17</definedName>
    <definedName name="ZF06.2.1._G">'ZF06'!$I$17</definedName>
    <definedName name="ZF06.2.2._A">'ZF06'!$D$18</definedName>
    <definedName name="ZF06.2.2._B">'ZF06'!$E$18</definedName>
    <definedName name="ZF06.2.2._C">'ZF06'!$F$18</definedName>
    <definedName name="ZF06.2.2._D">'ZF06'!$G$18</definedName>
    <definedName name="ZF06.2.2._F">'ZF06'!$H$18</definedName>
    <definedName name="ZF06.2.2._G">'ZF06'!$I$18</definedName>
    <definedName name="ZF06.2.3._A">'ZF06'!$D$19</definedName>
    <definedName name="ZF06.2.3._B">'ZF06'!$E$19</definedName>
    <definedName name="ZF06.2.3._C">'ZF06'!$F$19</definedName>
    <definedName name="ZF06.2.3._D">'ZF06'!$G$19</definedName>
    <definedName name="ZF06.2.3._F">'ZF06'!$H$19</definedName>
    <definedName name="ZF06.2.3._G">'ZF06'!$I$19</definedName>
    <definedName name="ZF06.2.4._A">'ZF06'!$D$20</definedName>
    <definedName name="ZF06.2.4._B">'ZF06'!$E$20</definedName>
    <definedName name="ZF06.2.4._C">'ZF06'!$F$20</definedName>
    <definedName name="ZF06.2.4._D">'ZF06'!$G$20</definedName>
    <definedName name="ZF06.2.4._F">'ZF06'!$H$20</definedName>
    <definedName name="ZF06.2.4._G">'ZF06'!$I$20</definedName>
    <definedName name="ZF06.2.5._A">'ZF06'!$D$21</definedName>
    <definedName name="ZF06.2.5._B">'ZF06'!$E$21</definedName>
    <definedName name="ZF06.2.5._C">'ZF06'!$F$21</definedName>
    <definedName name="ZF06.2.5._D">'ZF06'!$G$21</definedName>
    <definedName name="ZF06.2.5._F">'ZF06'!$H$21</definedName>
    <definedName name="ZF06.2.5._G">'ZF06'!$I$21</definedName>
    <definedName name="ZF06.2.6._A">'ZF06'!$D$22</definedName>
    <definedName name="ZF06.2.6._B">'ZF06'!$E$22</definedName>
    <definedName name="ZF06.2.6._C">'ZF06'!$F$22</definedName>
    <definedName name="ZF06.2.6._D">'ZF06'!$G$22</definedName>
    <definedName name="ZF06.2.6._F">'ZF06'!$H$22</definedName>
    <definedName name="ZF06.2.6._G">'ZF06'!$I$22</definedName>
    <definedName name="ZF06.2.7._A">'ZF06'!$D$23</definedName>
    <definedName name="ZF06.2.7._B">'ZF06'!$E$23</definedName>
    <definedName name="ZF06.2.7._C">'ZF06'!$F$23</definedName>
    <definedName name="ZF06.2.7._D">'ZF06'!$G$23</definedName>
    <definedName name="ZF06.2.7._F">'ZF06'!$H$23</definedName>
    <definedName name="ZF06.2.7._G">'ZF06'!$I$23</definedName>
    <definedName name="ZF06.3._A">'ZF06'!$D$24</definedName>
    <definedName name="ZF06.3._B">'ZF06'!$E$24</definedName>
    <definedName name="ZF06.3._C">'ZF06'!$F$24</definedName>
    <definedName name="ZF06.3._D">'ZF06'!$G$24</definedName>
    <definedName name="ZF06.3._F">'ZF06'!$H$24</definedName>
    <definedName name="ZF06.3._G">'ZF06'!$I$24</definedName>
    <definedName name="ZF07.1._A">'ZF07'!$D$6</definedName>
    <definedName name="ZF07.1._B">'ZF07'!$E$6</definedName>
    <definedName name="ZF07.1._C">'ZF07'!$F$6</definedName>
    <definedName name="ZF07.2._A">'ZF07'!$D$7</definedName>
    <definedName name="ZF07.2._B">'ZF07'!$E$7</definedName>
    <definedName name="ZF07.2._C">'ZF07'!$F$7</definedName>
    <definedName name="ZF07.3._A">'ZF07'!$D$8</definedName>
    <definedName name="ZF07.3._B">'ZF07'!$E$8</definedName>
    <definedName name="ZF07.3._C">'ZF07'!$F$8</definedName>
    <definedName name="ZF07.4._A">'ZF07'!$D$9</definedName>
    <definedName name="ZF07.4._B">'ZF07'!$E$9</definedName>
    <definedName name="ZF07.4._C">'ZF07'!$F$9</definedName>
    <definedName name="ZF07.5._A">'ZF07'!$D$10</definedName>
    <definedName name="ZF07.5._B">'ZF07'!$E$10</definedName>
    <definedName name="ZF07.5._C">'ZF07'!$F$10</definedName>
    <definedName name="ZF07.6._A">'ZF07'!$D$11</definedName>
    <definedName name="ZF07.6._B">'ZF07'!$E$11</definedName>
    <definedName name="ZF07.6._C">'ZF07'!$F$11</definedName>
    <definedName name="ZF07.7._A">'ZF07'!$D$12</definedName>
    <definedName name="ZF07.7._B">'ZF07'!$E$12</definedName>
    <definedName name="ZF07.7._C">'ZF07'!$F$12</definedName>
    <definedName name="ZF07.8._A">'ZF07'!$D$13</definedName>
    <definedName name="ZF07.8._B">'ZF07'!$E$13</definedName>
    <definedName name="ZF07.8._C">'ZF07'!$F$13</definedName>
    <definedName name="ZF08.1._A">'ZF08'!$D$8</definedName>
    <definedName name="ZF08.1._B">'ZF08'!$E$8</definedName>
    <definedName name="ZF08.1._C">'ZF08'!$F$8</definedName>
    <definedName name="ZF08.1._D">'ZF08'!$G$8</definedName>
    <definedName name="ZF08.1._E">'ZF08'!$H$8</definedName>
    <definedName name="ZF08.1._F">'ZF08'!$I$8</definedName>
    <definedName name="ZF08.1._G">'ZF08'!$J$8</definedName>
    <definedName name="ZF08.1._H">'ZF08'!$K$8</definedName>
    <definedName name="ZF08.1._I">'ZF08'!$L$8</definedName>
    <definedName name="ZF08.1._J">'ZF08'!$M$8</definedName>
    <definedName name="ZF08.1._K">'ZF08'!$N$8</definedName>
    <definedName name="ZF08.1._L">'ZF08'!$O$8</definedName>
    <definedName name="ZF08.1.1._A">'ZF08'!$D$9</definedName>
    <definedName name="ZF08.1.1._B">'ZF08'!$E$9</definedName>
    <definedName name="ZF08.1.1._C">'ZF08'!$F$9</definedName>
    <definedName name="ZF08.1.1._D">'ZF08'!$G$9</definedName>
    <definedName name="ZF08.1.1._E">'ZF08'!$H$9</definedName>
    <definedName name="ZF08.1.1._F">'ZF08'!$I$9</definedName>
    <definedName name="ZF08.1.1._G">'ZF08'!$J$9</definedName>
    <definedName name="ZF08.1.1._H">'ZF08'!$K$9</definedName>
    <definedName name="ZF08.1.1._I">'ZF08'!$L$9</definedName>
    <definedName name="ZF08.1.1._J">'ZF08'!$M$9</definedName>
    <definedName name="ZF08.1.1._K">'ZF08'!$N$9</definedName>
    <definedName name="ZF08.1.1._L">'ZF08'!$O$9</definedName>
    <definedName name="ZF08.1.2._A">'ZF08'!$D$10</definedName>
    <definedName name="ZF08.1.2._B">'ZF08'!$E$10</definedName>
    <definedName name="ZF08.1.2._C">'ZF08'!$F$10</definedName>
    <definedName name="ZF08.1.2._D">'ZF08'!$G$10</definedName>
    <definedName name="ZF08.1.2._E">'ZF08'!$H$10</definedName>
    <definedName name="ZF08.1.2._F">'ZF08'!$I$10</definedName>
    <definedName name="ZF08.1.2._G">'ZF08'!$J$10</definedName>
    <definedName name="ZF08.1.2._H">'ZF08'!$K$10</definedName>
    <definedName name="ZF08.1.2._I">'ZF08'!$L$10</definedName>
    <definedName name="ZF08.1.2._J">'ZF08'!$M$10</definedName>
    <definedName name="ZF08.1.2._K">'ZF08'!$N$10</definedName>
    <definedName name="ZF08.1.2._L">'ZF08'!$O$10</definedName>
    <definedName name="ZF08.1.3._A">'ZF08'!$D$11</definedName>
    <definedName name="ZF08.1.3._B">'ZF08'!$E$11</definedName>
    <definedName name="ZF08.1.3._C">'ZF08'!$F$11</definedName>
    <definedName name="ZF08.1.3._D">'ZF08'!$G$11</definedName>
    <definedName name="ZF08.1.3._E">'ZF08'!$H$11</definedName>
    <definedName name="ZF08.1.3._F">'ZF08'!$I$11</definedName>
    <definedName name="ZF08.1.3._G">'ZF08'!$J$11</definedName>
    <definedName name="ZF08.1.3._H">'ZF08'!$K$11</definedName>
    <definedName name="ZF08.1.3._I">'ZF08'!$L$11</definedName>
    <definedName name="ZF08.1.3._J">'ZF08'!$M$11</definedName>
    <definedName name="ZF08.1.3._K">'ZF08'!$N$11</definedName>
    <definedName name="ZF08.1.3._L">'ZF08'!$O$11</definedName>
    <definedName name="ZF08.1.4._A">'ZF08'!$D$12</definedName>
    <definedName name="ZF08.1.4._B">'ZF08'!$E$12</definedName>
    <definedName name="ZF08.1.4._C">'ZF08'!$F$12</definedName>
    <definedName name="ZF08.1.4._D">'ZF08'!$G$12</definedName>
    <definedName name="ZF08.1.4._E">'ZF08'!$H$12</definedName>
    <definedName name="ZF08.1.4._F">'ZF08'!$I$12</definedName>
    <definedName name="ZF08.1.4._G">'ZF08'!$J$12</definedName>
    <definedName name="ZF08.1.4._H">'ZF08'!$K$12</definedName>
    <definedName name="ZF08.1.4._I">'ZF08'!$L$12</definedName>
    <definedName name="ZF08.1.4._J">'ZF08'!$M$12</definedName>
    <definedName name="ZF08.1.4._K">'ZF08'!$N$12</definedName>
    <definedName name="ZF08.1.4._L">'ZF08'!$O$12</definedName>
    <definedName name="ZF08.1.5._A">'ZF08'!$D$13</definedName>
    <definedName name="ZF08.1.5._B">'ZF08'!$E$13</definedName>
    <definedName name="ZF08.1.5._C">'ZF08'!$F$13</definedName>
    <definedName name="ZF08.1.5._D">'ZF08'!$G$13</definedName>
    <definedName name="ZF08.1.5._E">'ZF08'!$H$13</definedName>
    <definedName name="ZF08.1.5._F">'ZF08'!$I$13</definedName>
    <definedName name="ZF08.1.5._G">'ZF08'!$J$13</definedName>
    <definedName name="ZF08.1.5._H">'ZF08'!$K$13</definedName>
    <definedName name="ZF08.1.5._I">'ZF08'!$L$13</definedName>
    <definedName name="ZF08.1.5._J">'ZF08'!$M$13</definedName>
    <definedName name="ZF08.1.5._K">'ZF08'!$N$13</definedName>
    <definedName name="ZF08.1.5._L">'ZF08'!$O$13</definedName>
    <definedName name="ZF08.1.6._A">'ZF08'!$D$14</definedName>
    <definedName name="ZF08.1.6._B">'ZF08'!$E$14</definedName>
    <definedName name="ZF08.1.6._C">'ZF08'!$F$14</definedName>
    <definedName name="ZF08.1.6._D">'ZF08'!$G$14</definedName>
    <definedName name="ZF08.1.6._E">'ZF08'!$H$14</definedName>
    <definedName name="ZF08.1.6._F">'ZF08'!$I$14</definedName>
    <definedName name="ZF08.1.6._G">'ZF08'!$J$14</definedName>
    <definedName name="ZF08.1.6._H">'ZF08'!$K$14</definedName>
    <definedName name="ZF08.1.6._I">'ZF08'!$L$14</definedName>
    <definedName name="ZF08.1.6._J">'ZF08'!$M$14</definedName>
    <definedName name="ZF08.1.6._K">'ZF08'!$N$14</definedName>
    <definedName name="ZF08.1.6._L">'ZF08'!$O$14</definedName>
    <definedName name="ZF08.1.7._A">'ZF08'!$D$15</definedName>
    <definedName name="ZF08.1.7._B">'ZF08'!$E$15</definedName>
    <definedName name="ZF08.1.7._C">'ZF08'!$F$15</definedName>
    <definedName name="ZF08.1.7._D">'ZF08'!$G$15</definedName>
    <definedName name="ZF08.1.7._E">'ZF08'!$H$15</definedName>
    <definedName name="ZF08.1.7._F">'ZF08'!$I$15</definedName>
    <definedName name="ZF08.1.7._G">'ZF08'!$J$15</definedName>
    <definedName name="ZF08.1.7._H">'ZF08'!$K$15</definedName>
    <definedName name="ZF08.1.7._I">'ZF08'!$L$15</definedName>
    <definedName name="ZF08.1.7._J">'ZF08'!$M$15</definedName>
    <definedName name="ZF08.1.7._K">'ZF08'!$N$15</definedName>
    <definedName name="ZF08.1.7._L">'ZF08'!$O$15</definedName>
    <definedName name="ZF08.1.8._A">'ZF08'!$D$16</definedName>
    <definedName name="ZF08.1.8._B">'ZF08'!$E$16</definedName>
    <definedName name="ZF08.1.8._C">'ZF08'!$F$16</definedName>
    <definedName name="ZF08.1.8._D">'ZF08'!$G$16</definedName>
    <definedName name="ZF08.1.8._E">'ZF08'!$H$16</definedName>
    <definedName name="ZF08.1.8._F">'ZF08'!$I$16</definedName>
    <definedName name="ZF08.1.8._G">'ZF08'!$J$16</definedName>
    <definedName name="ZF08.1.8._H">'ZF08'!$K$16</definedName>
    <definedName name="ZF08.1.8._I">'ZF08'!$L$16</definedName>
    <definedName name="ZF08.1.8._J">'ZF08'!$M$16</definedName>
    <definedName name="ZF08.1.8._K">'ZF08'!$N$16</definedName>
    <definedName name="ZF08.1.8._L">'ZF08'!$O$16</definedName>
    <definedName name="ZF08.1.9._A">'ZF08'!$D$17</definedName>
    <definedName name="ZF08.1.9._B">'ZF08'!$E$17</definedName>
    <definedName name="ZF08.1.9._C">'ZF08'!$F$17</definedName>
    <definedName name="ZF08.1.9._D">'ZF08'!$G$17</definedName>
    <definedName name="ZF08.1.9._E">'ZF08'!$H$17</definedName>
    <definedName name="ZF08.1.9._F">'ZF08'!$I$17</definedName>
    <definedName name="ZF08.1.9._G">'ZF08'!$J$17</definedName>
    <definedName name="ZF08.1.9._H">'ZF08'!$K$17</definedName>
    <definedName name="ZF08.1.9._I">'ZF08'!$L$17</definedName>
    <definedName name="ZF08.1.9._J">'ZF08'!$M$17</definedName>
    <definedName name="ZF08.1.9._K">'ZF08'!$N$17</definedName>
    <definedName name="ZF08.1.9._L">'ZF08'!$O$17</definedName>
    <definedName name="ZF08.2._A">'ZF08'!$D$18</definedName>
    <definedName name="ZF08.2._B">'ZF08'!$E$18</definedName>
    <definedName name="ZF08.2._C">'ZF08'!$F$18</definedName>
    <definedName name="ZF08.2._D">'ZF08'!$G$18</definedName>
    <definedName name="ZF08.2._E">'ZF08'!$H$18</definedName>
    <definedName name="ZF08.2._F">'ZF08'!$I$18</definedName>
    <definedName name="ZF08.2._G">'ZF08'!$J$18</definedName>
    <definedName name="ZF08.2._H">'ZF08'!$K$18</definedName>
    <definedName name="ZF08.2._I">'ZF08'!$L$18</definedName>
    <definedName name="ZF08.2._J">'ZF08'!$M$18</definedName>
    <definedName name="ZF08.2._K">'ZF08'!$N$18</definedName>
    <definedName name="ZF08.2._L">'ZF08'!$O$18</definedName>
    <definedName name="ZF08.2.1._A">'ZF08'!$D$19</definedName>
    <definedName name="ZF08.2.1._B">'ZF08'!$E$19</definedName>
    <definedName name="ZF08.2.1._C">'ZF08'!$F$19</definedName>
    <definedName name="ZF08.2.1._D">'ZF08'!$G$19</definedName>
    <definedName name="ZF08.2.1._E">'ZF08'!$H$19</definedName>
    <definedName name="ZF08.2.1._F">'ZF08'!$I$19</definedName>
    <definedName name="ZF08.2.1._G">'ZF08'!$J$19</definedName>
    <definedName name="ZF08.2.1._H">'ZF08'!$K$19</definedName>
    <definedName name="ZF08.2.1._I">'ZF08'!$L$19</definedName>
    <definedName name="ZF08.2.1._J">'ZF08'!$M$19</definedName>
    <definedName name="ZF08.2.1._K">'ZF08'!$N$19</definedName>
    <definedName name="ZF08.2.1._L">'ZF08'!$O$19</definedName>
    <definedName name="ZF08.2.2._A">'ZF08'!$D$20</definedName>
    <definedName name="ZF08.2.2._B">'ZF08'!$E$20</definedName>
    <definedName name="ZF08.2.2._C">'ZF08'!$F$20</definedName>
    <definedName name="ZF08.2.2._D">'ZF08'!$G$20</definedName>
    <definedName name="ZF08.2.2._E">'ZF08'!$H$20</definedName>
    <definedName name="ZF08.2.2._F">'ZF08'!$I$20</definedName>
    <definedName name="ZF08.2.2._G">'ZF08'!$J$20</definedName>
    <definedName name="ZF08.2.2._H">'ZF08'!$K$20</definedName>
    <definedName name="ZF08.2.2._I">'ZF08'!$L$20</definedName>
    <definedName name="ZF08.2.2._J">'ZF08'!$M$20</definedName>
    <definedName name="ZF08.2.2._K">'ZF08'!$N$20</definedName>
    <definedName name="ZF08.2.2._L">'ZF08'!$O$20</definedName>
    <definedName name="ZF08.2.3._A">'ZF08'!$D$21</definedName>
    <definedName name="ZF08.2.3._B">'ZF08'!$E$21</definedName>
    <definedName name="ZF08.2.3._C">'ZF08'!$F$21</definedName>
    <definedName name="ZF08.2.3._D">'ZF08'!$G$21</definedName>
    <definedName name="ZF08.2.3._E">'ZF08'!$H$21</definedName>
    <definedName name="ZF08.2.3._F">'ZF08'!$I$21</definedName>
    <definedName name="ZF08.2.3._G">'ZF08'!$J$21</definedName>
    <definedName name="ZF08.2.3._H">'ZF08'!$K$21</definedName>
    <definedName name="ZF08.2.3._I">'ZF08'!$L$21</definedName>
    <definedName name="ZF08.2.3._J">'ZF08'!$M$21</definedName>
    <definedName name="ZF08.2.3._K">'ZF08'!$N$21</definedName>
    <definedName name="ZF08.2.3._L">'ZF08'!$O$21</definedName>
    <definedName name="ZF08.2.4._A">'ZF08'!$D$22</definedName>
    <definedName name="ZF08.2.4._B">'ZF08'!$E$22</definedName>
    <definedName name="ZF08.2.4._C">'ZF08'!$F$22</definedName>
    <definedName name="ZF08.2.4._D">'ZF08'!$G$22</definedName>
    <definedName name="ZF08.2.4._E">'ZF08'!$H$22</definedName>
    <definedName name="ZF08.2.4._F">'ZF08'!$I$22</definedName>
    <definedName name="ZF08.2.4._G">'ZF08'!$J$22</definedName>
    <definedName name="ZF08.2.4._H">'ZF08'!$K$22</definedName>
    <definedName name="ZF08.2.4._I">'ZF08'!$L$22</definedName>
    <definedName name="ZF08.2.4._J">'ZF08'!$M$22</definedName>
    <definedName name="ZF08.2.4._K">'ZF08'!$N$22</definedName>
    <definedName name="ZF08.2.4._L">'ZF08'!$O$22</definedName>
    <definedName name="ZF08.2.5._A">'ZF08'!$D$23</definedName>
    <definedName name="ZF08.2.5._B">'ZF08'!$E$23</definedName>
    <definedName name="ZF08.2.5._C">'ZF08'!$F$23</definedName>
    <definedName name="ZF08.2.5._D">'ZF08'!$G$23</definedName>
    <definedName name="ZF08.2.5._E">'ZF08'!$H$23</definedName>
    <definedName name="ZF08.2.5._F">'ZF08'!$I$23</definedName>
    <definedName name="ZF08.2.5._G">'ZF08'!$J$23</definedName>
    <definedName name="ZF08.2.5._H">'ZF08'!$K$23</definedName>
    <definedName name="ZF08.2.5._I">'ZF08'!$L$23</definedName>
    <definedName name="ZF08.2.5._J">'ZF08'!$M$23</definedName>
    <definedName name="ZF08.2.5._K">'ZF08'!$N$23</definedName>
    <definedName name="ZF08.2.5._L">'ZF08'!$O$23</definedName>
    <definedName name="ZF08.2.6._A">'ZF08'!$D$24</definedName>
    <definedName name="ZF08.2.6._B">'ZF08'!$E$24</definedName>
    <definedName name="ZF08.2.6._C">'ZF08'!$F$24</definedName>
    <definedName name="ZF08.2.6._D">'ZF08'!$G$24</definedName>
    <definedName name="ZF08.2.6._E">'ZF08'!$H$24</definedName>
    <definedName name="ZF08.2.6._F">'ZF08'!$I$24</definedName>
    <definedName name="ZF08.2.6._G">'ZF08'!$J$24</definedName>
    <definedName name="ZF08.2.6._H">'ZF08'!$K$24</definedName>
    <definedName name="ZF08.2.6._I">'ZF08'!$L$24</definedName>
    <definedName name="ZF08.2.6._J">'ZF08'!$M$24</definedName>
    <definedName name="ZF08.2.6._K">'ZF08'!$N$24</definedName>
    <definedName name="ZF08.2.6._L">'ZF08'!$O$24</definedName>
    <definedName name="ZF08.2.7._A">'ZF08'!$D$25</definedName>
    <definedName name="ZF08.2.7._B">'ZF08'!$E$25</definedName>
    <definedName name="ZF08.2.7._C">'ZF08'!$F$25</definedName>
    <definedName name="ZF08.2.7._D">'ZF08'!$G$25</definedName>
    <definedName name="ZF08.2.7._E">'ZF08'!$H$25</definedName>
    <definedName name="ZF08.2.7._F">'ZF08'!$I$25</definedName>
    <definedName name="ZF08.2.7._G">'ZF08'!$J$25</definedName>
    <definedName name="ZF08.2.7._H">'ZF08'!$K$25</definedName>
    <definedName name="ZF08.2.7._I">'ZF08'!$L$25</definedName>
    <definedName name="ZF08.2.7._J">'ZF08'!$M$25</definedName>
    <definedName name="ZF08.2.7._K">'ZF08'!$N$25</definedName>
    <definedName name="ZF08.2.7._L">'ZF08'!$O$25</definedName>
    <definedName name="ZF08.2.8._A">'ZF08'!$D$26</definedName>
    <definedName name="ZF08.2.8._B">'ZF08'!$E$26</definedName>
    <definedName name="ZF08.2.8._C">'ZF08'!$F$26</definedName>
    <definedName name="ZF08.2.8._D">'ZF08'!$G$26</definedName>
    <definedName name="ZF08.2.8._E">'ZF08'!$H$26</definedName>
    <definedName name="ZF08.2.8._F">'ZF08'!$I$26</definedName>
    <definedName name="ZF08.2.8._G">'ZF08'!$J$26</definedName>
    <definedName name="ZF08.2.8._H">'ZF08'!$K$26</definedName>
    <definedName name="ZF08.2.8._I">'ZF08'!$L$26</definedName>
    <definedName name="ZF08.2.8._J">'ZF08'!$M$26</definedName>
    <definedName name="ZF08.2.8._K">'ZF08'!$N$26</definedName>
    <definedName name="ZF08.2.8._L">'ZF08'!$O$26</definedName>
    <definedName name="ZF08.2.9._A">'ZF08'!$D$27</definedName>
    <definedName name="ZF08.2.9._B">'ZF08'!$E$27</definedName>
    <definedName name="ZF08.2.9._C">'ZF08'!$F$27</definedName>
    <definedName name="ZF08.2.9._D">'ZF08'!$G$27</definedName>
    <definedName name="ZF08.2.9._E">'ZF08'!$H$27</definedName>
    <definedName name="ZF08.2.9._F">'ZF08'!$I$27</definedName>
    <definedName name="ZF08.2.9._G">'ZF08'!$J$27</definedName>
    <definedName name="ZF08.2.9._H">'ZF08'!$K$27</definedName>
    <definedName name="ZF08.2.9._I">'ZF08'!$L$27</definedName>
    <definedName name="ZF08.2.9._J">'ZF08'!$M$27</definedName>
    <definedName name="ZF08.2.9._K">'ZF08'!$N$27</definedName>
    <definedName name="ZF08.2.9._L">'ZF08'!$O$27</definedName>
    <definedName name="ZF08.3._A">'ZF08'!$D$28</definedName>
    <definedName name="ZF08.3._B">'ZF08'!$E$28</definedName>
    <definedName name="ZF08.3._C">'ZF08'!$F$28</definedName>
    <definedName name="ZF08.3._D">'ZF08'!$G$28</definedName>
    <definedName name="ZF08.3._E">'ZF08'!$H$28</definedName>
    <definedName name="ZF08.3._F">'ZF08'!$I$28</definedName>
    <definedName name="ZF08.3._G">'ZF08'!$J$28</definedName>
    <definedName name="ZF08.3._H">'ZF08'!$K$28</definedName>
    <definedName name="ZF08.3._I">'ZF08'!$L$28</definedName>
    <definedName name="ZF08.3._J">'ZF08'!$M$28</definedName>
    <definedName name="ZF08.3._K">'ZF08'!$N$28</definedName>
    <definedName name="ZF08.3._L">'ZF08'!$O$28</definedName>
    <definedName name="ZF08.3.1._A">'ZF08'!$D$29</definedName>
    <definedName name="ZF08.3.1._B">'ZF08'!$E$29</definedName>
    <definedName name="ZF08.3.1._C">'ZF08'!$F$29</definedName>
    <definedName name="ZF08.3.1._D">'ZF08'!$G$29</definedName>
    <definedName name="ZF08.3.1._E">'ZF08'!$H$29</definedName>
    <definedName name="ZF08.3.1._F">'ZF08'!$I$29</definedName>
    <definedName name="ZF08.3.1._G">'ZF08'!$J$29</definedName>
    <definedName name="ZF08.3.1._H">'ZF08'!$K$29</definedName>
    <definedName name="ZF08.3.1._I">'ZF08'!$L$29</definedName>
    <definedName name="ZF08.3.1._J">'ZF08'!$M$29</definedName>
    <definedName name="ZF08.3.1._K">'ZF08'!$N$29</definedName>
    <definedName name="ZF08.3.1._L">'ZF08'!$O$29</definedName>
    <definedName name="ZF08.3.2._A">'ZF08'!$D$30</definedName>
    <definedName name="ZF08.3.2._B">'ZF08'!$E$30</definedName>
    <definedName name="ZF08.3.2._C">'ZF08'!$F$30</definedName>
    <definedName name="ZF08.3.2._D">'ZF08'!$G$30</definedName>
    <definedName name="ZF08.3.2._E">'ZF08'!$H$30</definedName>
    <definedName name="ZF08.3.2._F">'ZF08'!$I$30</definedName>
    <definedName name="ZF08.3.2._G">'ZF08'!$J$30</definedName>
    <definedName name="ZF08.3.2._H">'ZF08'!$K$30</definedName>
    <definedName name="ZF08.3.2._I">'ZF08'!$L$30</definedName>
    <definedName name="ZF08.3.2._J">'ZF08'!$M$30</definedName>
    <definedName name="ZF08.3.2._K">'ZF08'!$N$30</definedName>
    <definedName name="ZF08.3.2._L">'ZF08'!$O$30</definedName>
    <definedName name="ZF08.3.3._A">'ZF08'!$D$31</definedName>
    <definedName name="ZF08.3.3._B">'ZF08'!$E$31</definedName>
    <definedName name="ZF08.3.3._C">'ZF08'!$F$31</definedName>
    <definedName name="ZF08.3.3._D">'ZF08'!$G$31</definedName>
    <definedName name="ZF08.3.3._E">'ZF08'!$H$31</definedName>
    <definedName name="ZF08.3.3._F">'ZF08'!$I$31</definedName>
    <definedName name="ZF08.3.3._G">'ZF08'!$J$31</definedName>
    <definedName name="ZF08.3.3._H">'ZF08'!$K$31</definedName>
    <definedName name="ZF08.3.3._I">'ZF08'!$L$31</definedName>
    <definedName name="ZF08.3.3._J">'ZF08'!$M$31</definedName>
    <definedName name="ZF08.3.3._K">'ZF08'!$N$31</definedName>
    <definedName name="ZF08.3.3._L">'ZF08'!$O$31</definedName>
    <definedName name="ZF08.3.4._A">'ZF08'!$D$32</definedName>
    <definedName name="ZF08.3.4._B">'ZF08'!$E$32</definedName>
    <definedName name="ZF08.3.4._C">'ZF08'!$F$32</definedName>
    <definedName name="ZF08.3.4._D">'ZF08'!$G$32</definedName>
    <definedName name="ZF08.3.4._E">'ZF08'!$H$32</definedName>
    <definedName name="ZF08.3.4._F">'ZF08'!$I$32</definedName>
    <definedName name="ZF08.3.4._G">'ZF08'!$J$32</definedName>
    <definedName name="ZF08.3.4._H">'ZF08'!$K$32</definedName>
    <definedName name="ZF08.3.4._I">'ZF08'!$L$32</definedName>
    <definedName name="ZF08.3.4._J">'ZF08'!$M$32</definedName>
    <definedName name="ZF08.3.4._K">'ZF08'!$N$32</definedName>
    <definedName name="ZF08.3.4._L">'ZF08'!$O$32</definedName>
    <definedName name="ZF08.3.5._A">'ZF08'!$D$33</definedName>
    <definedName name="ZF08.3.5._B">'ZF08'!$E$33</definedName>
    <definedName name="ZF08.3.5._C">'ZF08'!$F$33</definedName>
    <definedName name="ZF08.3.5._D">'ZF08'!$G$33</definedName>
    <definedName name="ZF08.3.5._E">'ZF08'!$H$33</definedName>
    <definedName name="ZF08.3.5._F">'ZF08'!$I$33</definedName>
    <definedName name="ZF08.3.5._G">'ZF08'!$J$33</definedName>
    <definedName name="ZF08.3.5._H">'ZF08'!$K$33</definedName>
    <definedName name="ZF08.3.5._I">'ZF08'!$L$33</definedName>
    <definedName name="ZF08.3.5._J">'ZF08'!$M$33</definedName>
    <definedName name="ZF08.3.5._K">'ZF08'!$N$33</definedName>
    <definedName name="ZF08.3.5._L">'ZF08'!$O$33</definedName>
    <definedName name="ZF08.3.6._A">'ZF08'!$D$34</definedName>
    <definedName name="ZF08.3.6._B">'ZF08'!$E$34</definedName>
    <definedName name="ZF08.3.6._C">'ZF08'!$F$34</definedName>
    <definedName name="ZF08.3.6._D">'ZF08'!$G$34</definedName>
    <definedName name="ZF08.3.6._E">'ZF08'!$H$34</definedName>
    <definedName name="ZF08.3.6._F">'ZF08'!$I$34</definedName>
    <definedName name="ZF08.3.6._G">'ZF08'!$J$34</definedName>
    <definedName name="ZF08.3.6._H">'ZF08'!$K$34</definedName>
    <definedName name="ZF08.3.6._I">'ZF08'!$L$34</definedName>
    <definedName name="ZF08.3.6._J">'ZF08'!$M$34</definedName>
    <definedName name="ZF08.3.6._K">'ZF08'!$N$34</definedName>
    <definedName name="ZF08.3.6._L">'ZF08'!$O$34</definedName>
    <definedName name="ZF08.3.7._A">'ZF08'!$D$35</definedName>
    <definedName name="ZF08.3.7._B">'ZF08'!$E$35</definedName>
    <definedName name="ZF08.3.7._C">'ZF08'!$F$35</definedName>
    <definedName name="ZF08.3.7._D">'ZF08'!$G$35</definedName>
    <definedName name="ZF08.3.7._E">'ZF08'!$H$35</definedName>
    <definedName name="ZF08.3.7._F">'ZF08'!$I$35</definedName>
    <definedName name="ZF08.3.7._G">'ZF08'!$J$35</definedName>
    <definedName name="ZF08.3.7._H">'ZF08'!$K$35</definedName>
    <definedName name="ZF08.3.7._I">'ZF08'!$L$35</definedName>
    <definedName name="ZF08.3.7._J">'ZF08'!$M$35</definedName>
    <definedName name="ZF08.3.7._K">'ZF08'!$N$35</definedName>
    <definedName name="ZF08.3.7._L">'ZF08'!$O$35</definedName>
    <definedName name="ZF08.3.8._A">'ZF08'!$D$36</definedName>
    <definedName name="ZF08.3.8._B">'ZF08'!$E$36</definedName>
    <definedName name="ZF08.3.8._C">'ZF08'!$F$36</definedName>
    <definedName name="ZF08.3.8._D">'ZF08'!$G$36</definedName>
    <definedName name="ZF08.3.8._E">'ZF08'!$H$36</definedName>
    <definedName name="ZF08.3.8._F">'ZF08'!$I$36</definedName>
    <definedName name="ZF08.3.8._G">'ZF08'!$J$36</definedName>
    <definedName name="ZF08.3.8._H">'ZF08'!$K$36</definedName>
    <definedName name="ZF08.3.8._I">'ZF08'!$L$36</definedName>
    <definedName name="ZF08.3.8._J">'ZF08'!$M$36</definedName>
    <definedName name="ZF08.3.8._K">'ZF08'!$N$36</definedName>
    <definedName name="ZF08.3.8._L">'ZF08'!$O$36</definedName>
    <definedName name="ZF08.3.9._A">'ZF08'!$D$37</definedName>
    <definedName name="ZF08.3.9._B">'ZF08'!$E$37</definedName>
    <definedName name="ZF08.3.9._C">'ZF08'!$F$37</definedName>
    <definedName name="ZF08.3.9._D">'ZF08'!$G$37</definedName>
    <definedName name="ZF08.3.9._E">'ZF08'!$H$37</definedName>
    <definedName name="ZF08.3.9._F">'ZF08'!$I$37</definedName>
    <definedName name="ZF08.3.9._G">'ZF08'!$J$37</definedName>
    <definedName name="ZF08.3.9._H">'ZF08'!$K$37</definedName>
    <definedName name="ZF08.3.9._I">'ZF08'!$L$37</definedName>
    <definedName name="ZF08.3.9._J">'ZF08'!$M$37</definedName>
    <definedName name="ZF08.3.9._K">'ZF08'!$N$37</definedName>
    <definedName name="ZF08.3.9._L">'ZF08'!$O$37</definedName>
    <definedName name="ZF08.4._A">'ZF08'!$D$38</definedName>
    <definedName name="ZF08.4._B">'ZF08'!$E$38</definedName>
    <definedName name="ZF08.4._C">'ZF08'!$F$38</definedName>
    <definedName name="ZF08.4._D">'ZF08'!$G$38</definedName>
    <definedName name="ZF08.4._E">'ZF08'!$H$38</definedName>
    <definedName name="ZF08.4._F">'ZF08'!$I$38</definedName>
    <definedName name="ZF08.4._G">'ZF08'!$J$38</definedName>
    <definedName name="ZF08.4._H">'ZF08'!$K$38</definedName>
    <definedName name="ZF08.4._I">'ZF08'!$L$38</definedName>
    <definedName name="ZF08.4._J">'ZF08'!$M$38</definedName>
    <definedName name="ZF08.4._K">'ZF08'!$N$38</definedName>
    <definedName name="ZF08.4._L">'ZF08'!$O$38</definedName>
    <definedName name="ZF08.4.1._A">'ZF08'!$D$39</definedName>
    <definedName name="ZF08.4.1._B">'ZF08'!$E$39</definedName>
    <definedName name="ZF08.4.1._C">'ZF08'!$F$39</definedName>
    <definedName name="ZF08.4.1._D">'ZF08'!$G$39</definedName>
    <definedName name="ZF08.4.1._E">'ZF08'!$H$39</definedName>
    <definedName name="ZF08.4.1._F">'ZF08'!$I$39</definedName>
    <definedName name="ZF08.4.1._G">'ZF08'!$J$39</definedName>
    <definedName name="ZF08.4.1._H">'ZF08'!$K$39</definedName>
    <definedName name="ZF08.4.1._I">'ZF08'!$L$39</definedName>
    <definedName name="ZF08.4.1._J">'ZF08'!$M$39</definedName>
    <definedName name="ZF08.4.1._K">'ZF08'!$N$39</definedName>
    <definedName name="ZF08.4.1._L">'ZF08'!$O$39</definedName>
    <definedName name="ZF08.4.2._A">'ZF08'!$D$40</definedName>
    <definedName name="ZF08.4.2._B">'ZF08'!$E$40</definedName>
    <definedName name="ZF08.4.2._C">'ZF08'!$F$40</definedName>
    <definedName name="ZF08.4.2._D">'ZF08'!$G$40</definedName>
    <definedName name="ZF08.4.2._E">'ZF08'!$H$40</definedName>
    <definedName name="ZF08.4.2._F">'ZF08'!$I$40</definedName>
    <definedName name="ZF08.4.2._G">'ZF08'!$J$40</definedName>
    <definedName name="ZF08.4.2._H">'ZF08'!$K$40</definedName>
    <definedName name="ZF08.4.2._I">'ZF08'!$L$40</definedName>
    <definedName name="ZF08.4.2._J">'ZF08'!$M$40</definedName>
    <definedName name="ZF08.4.2._K">'ZF08'!$N$40</definedName>
    <definedName name="ZF08.4.2._L">'ZF08'!$O$40</definedName>
    <definedName name="ZF08.4.3._A">'ZF08'!$D$41</definedName>
    <definedName name="ZF08.4.3._B">'ZF08'!$E$41</definedName>
    <definedName name="ZF08.4.3._C">'ZF08'!$F$41</definedName>
    <definedName name="ZF08.4.3._D">'ZF08'!$G$41</definedName>
    <definedName name="ZF08.4.3._E">'ZF08'!$H$41</definedName>
    <definedName name="ZF08.4.3._F">'ZF08'!$I$41</definedName>
    <definedName name="ZF08.4.3._G">'ZF08'!$J$41</definedName>
    <definedName name="ZF08.4.3._H">'ZF08'!$K$41</definedName>
    <definedName name="ZF08.4.3._I">'ZF08'!$L$41</definedName>
    <definedName name="ZF08.4.3._J">'ZF08'!$M$41</definedName>
    <definedName name="ZF08.4.3._K">'ZF08'!$N$41</definedName>
    <definedName name="ZF08.4.3._L">'ZF08'!$O$41</definedName>
    <definedName name="ZF08.4.4._A">'ZF08'!$D$42</definedName>
    <definedName name="ZF08.4.4._B">'ZF08'!$E$42</definedName>
    <definedName name="ZF08.4.4._C">'ZF08'!$F$42</definedName>
    <definedName name="ZF08.4.4._D">'ZF08'!$G$42</definedName>
    <definedName name="ZF08.4.4._E">'ZF08'!$H$42</definedName>
    <definedName name="ZF08.4.4._F">'ZF08'!$I$42</definedName>
    <definedName name="ZF08.4.4._G">'ZF08'!$J$42</definedName>
    <definedName name="ZF08.4.4._H">'ZF08'!$K$42</definedName>
    <definedName name="ZF08.4.4._I">'ZF08'!$L$42</definedName>
    <definedName name="ZF08.4.4._J">'ZF08'!$M$42</definedName>
    <definedName name="ZF08.4.4._K">'ZF08'!$N$42</definedName>
    <definedName name="ZF08.4.4._L">'ZF08'!$O$42</definedName>
    <definedName name="ZF08.4.5._A">'ZF08'!$D$43</definedName>
    <definedName name="ZF08.4.5._B">'ZF08'!$E$43</definedName>
    <definedName name="ZF08.4.5._C">'ZF08'!$F$43</definedName>
    <definedName name="ZF08.4.5._D">'ZF08'!$G$43</definedName>
    <definedName name="ZF08.4.5._E">'ZF08'!$H$43</definedName>
    <definedName name="ZF08.4.5._F">'ZF08'!$I$43</definedName>
    <definedName name="ZF08.4.5._G">'ZF08'!$J$43</definedName>
    <definedName name="ZF08.4.5._H">'ZF08'!$K$43</definedName>
    <definedName name="ZF08.4.5._I">'ZF08'!$L$43</definedName>
    <definedName name="ZF08.4.5._J">'ZF08'!$M$43</definedName>
    <definedName name="ZF08.4.5._K">'ZF08'!$N$43</definedName>
    <definedName name="ZF08.4.5._L">'ZF08'!$O$43</definedName>
    <definedName name="ZF08.4.6._A">'ZF08'!$D$44</definedName>
    <definedName name="ZF08.4.6._B">'ZF08'!$E$44</definedName>
    <definedName name="ZF08.4.6._C">'ZF08'!$F$44</definedName>
    <definedName name="ZF08.4.6._D">'ZF08'!$G$44</definedName>
    <definedName name="ZF08.4.6._E">'ZF08'!$H$44</definedName>
    <definedName name="ZF08.4.6._F">'ZF08'!$I$44</definedName>
    <definedName name="ZF08.4.6._G">'ZF08'!$J$44</definedName>
    <definedName name="ZF08.4.6._H">'ZF08'!$K$44</definedName>
    <definedName name="ZF08.4.6._I">'ZF08'!$L$44</definedName>
    <definedName name="ZF08.4.6._J">'ZF08'!$M$44</definedName>
    <definedName name="ZF08.4.6._K">'ZF08'!$N$44</definedName>
    <definedName name="ZF08.4.6._L">'ZF08'!$O$44</definedName>
    <definedName name="ZF08.4.7._A">'ZF08'!$D$45</definedName>
    <definedName name="ZF08.4.7._B">'ZF08'!$E$45</definedName>
    <definedName name="ZF08.4.7._C">'ZF08'!$F$45</definedName>
    <definedName name="ZF08.4.7._D">'ZF08'!$G$45</definedName>
    <definedName name="ZF08.4.7._E">'ZF08'!$H$45</definedName>
    <definedName name="ZF08.4.7._F">'ZF08'!$I$45</definedName>
    <definedName name="ZF08.4.7._G">'ZF08'!$J$45</definedName>
    <definedName name="ZF08.4.7._H">'ZF08'!$K$45</definedName>
    <definedName name="ZF08.4.7._I">'ZF08'!$L$45</definedName>
    <definedName name="ZF08.4.7._J">'ZF08'!$M$45</definedName>
    <definedName name="ZF08.4.7._K">'ZF08'!$N$45</definedName>
    <definedName name="ZF08.4.7._L">'ZF08'!$O$45</definedName>
    <definedName name="ZF08.4.8._A">'ZF08'!$D$46</definedName>
    <definedName name="ZF08.4.8._B">'ZF08'!$E$46</definedName>
    <definedName name="ZF08.4.8._C">'ZF08'!$F$46</definedName>
    <definedName name="ZF08.4.8._D">'ZF08'!$G$46</definedName>
    <definedName name="ZF08.4.8._E">'ZF08'!$H$46</definedName>
    <definedName name="ZF08.4.8._F">'ZF08'!$I$46</definedName>
    <definedName name="ZF08.4.8._G">'ZF08'!$J$46</definedName>
    <definedName name="ZF08.4.8._H">'ZF08'!$K$46</definedName>
    <definedName name="ZF08.4.8._I">'ZF08'!$L$46</definedName>
    <definedName name="ZF08.4.8._J">'ZF08'!$M$46</definedName>
    <definedName name="ZF08.4.8._K">'ZF08'!$N$46</definedName>
    <definedName name="ZF08.4.8._L">'ZF08'!$O$46</definedName>
    <definedName name="ZF08.4.9._A">'ZF08'!$D$47</definedName>
    <definedName name="ZF08.4.9._B">'ZF08'!$E$47</definedName>
    <definedName name="ZF08.4.9._C">'ZF08'!$F$47</definedName>
    <definedName name="ZF08.4.9._D">'ZF08'!$G$47</definedName>
    <definedName name="ZF08.4.9._E">'ZF08'!$H$47</definedName>
    <definedName name="ZF08.4.9._F">'ZF08'!$I$47</definedName>
    <definedName name="ZF08.4.9._G">'ZF08'!$J$47</definedName>
    <definedName name="ZF08.4.9._H">'ZF08'!$K$47</definedName>
    <definedName name="ZF08.4.9._I">'ZF08'!$L$47</definedName>
    <definedName name="ZF08.4.9._J">'ZF08'!$M$47</definedName>
    <definedName name="ZF08.4.9._K">'ZF08'!$N$47</definedName>
    <definedName name="ZF08.4.9._L">'ZF08'!$O$47</definedName>
    <definedName name="ZF09.1._A">'ZF09'!$D$7</definedName>
    <definedName name="ZF09.1._B">'ZF09'!$E$7</definedName>
    <definedName name="ZF09.1._C">'ZF09'!$F$7</definedName>
    <definedName name="ZF09.1._D">'ZF09'!$G$7</definedName>
    <definedName name="ZF09.1._E">'ZF09'!$H$7</definedName>
    <definedName name="ZF09.1._F">'ZF09'!$I$7</definedName>
    <definedName name="ZF09.1._G">'ZF09'!$J$7</definedName>
    <definedName name="ZF09.1._H">'ZF09'!$K$7</definedName>
    <definedName name="ZF09.1._I">'ZF09'!$L$7</definedName>
    <definedName name="ZF09.1._J">'ZF09'!$M$7</definedName>
    <definedName name="ZF09.1._K">'ZF09'!$N$7</definedName>
    <definedName name="ZF09.1._L">'ZF09'!$O$7</definedName>
    <definedName name="ZF09.1.1._A">'ZF09'!$D$8</definedName>
    <definedName name="ZF09.1.1._B">'ZF09'!$E$8</definedName>
    <definedName name="ZF09.1.1._C">'ZF09'!$F$8</definedName>
    <definedName name="ZF09.1.1._D">'ZF09'!$G$8</definedName>
    <definedName name="ZF09.1.1._E">'ZF09'!$H$8</definedName>
    <definedName name="ZF09.1.1._F">'ZF09'!$I$8</definedName>
    <definedName name="ZF09.1.1._G">'ZF09'!$J$8</definedName>
    <definedName name="ZF09.1.1._H">'ZF09'!$K$8</definedName>
    <definedName name="ZF09.1.1._I">'ZF09'!$L$8</definedName>
    <definedName name="ZF09.1.1._J">'ZF09'!$M$8</definedName>
    <definedName name="ZF09.1.1._K">'ZF09'!$N$8</definedName>
    <definedName name="ZF09.1.1._L">'ZF09'!$O$8</definedName>
    <definedName name="ZF09.1.2._A">'ZF09'!$D$9</definedName>
    <definedName name="ZF09.1.2._B">'ZF09'!$E$9</definedName>
    <definedName name="ZF09.1.2._C">'ZF09'!$F$9</definedName>
    <definedName name="ZF09.1.2._D">'ZF09'!$G$9</definedName>
    <definedName name="ZF09.1.2._E">'ZF09'!$H$9</definedName>
    <definedName name="ZF09.1.2._F">'ZF09'!$I$9</definedName>
    <definedName name="ZF09.1.2._G">'ZF09'!$J$9</definedName>
    <definedName name="ZF09.1.2._H">'ZF09'!$K$9</definedName>
    <definedName name="ZF09.1.2._I">'ZF09'!$L$9</definedName>
    <definedName name="ZF09.1.2._J">'ZF09'!$M$9</definedName>
    <definedName name="ZF09.1.2._K">'ZF09'!$N$9</definedName>
    <definedName name="ZF09.1.2._L">'ZF09'!$O$9</definedName>
    <definedName name="ZF09.1.3._A">'ZF09'!$D$10</definedName>
    <definedName name="ZF09.1.3._B">'ZF09'!$E$10</definedName>
    <definedName name="ZF09.1.3._C">'ZF09'!$F$10</definedName>
    <definedName name="ZF09.1.3._D">'ZF09'!$G$10</definedName>
    <definedName name="ZF09.1.3._E">'ZF09'!$H$10</definedName>
    <definedName name="ZF09.1.3._F">'ZF09'!$I$10</definedName>
    <definedName name="ZF09.1.3._G">'ZF09'!$J$10</definedName>
    <definedName name="ZF09.1.3._H">'ZF09'!$K$10</definedName>
    <definedName name="ZF09.1.3._I">'ZF09'!$L$10</definedName>
    <definedName name="ZF09.1.3._J">'ZF09'!$M$10</definedName>
    <definedName name="ZF09.1.3._K">'ZF09'!$N$10</definedName>
    <definedName name="ZF09.1.3._L">'ZF09'!$O$10</definedName>
    <definedName name="ZF09.1.4._A">'ZF09'!$D$11</definedName>
    <definedName name="ZF09.1.4._B">'ZF09'!$E$11</definedName>
    <definedName name="ZF09.1.4._C">'ZF09'!$F$11</definedName>
    <definedName name="ZF09.1.4._D">'ZF09'!$G$11</definedName>
    <definedName name="ZF09.1.4._E">'ZF09'!$H$11</definedName>
    <definedName name="ZF09.1.4._F">'ZF09'!$I$11</definedName>
    <definedName name="ZF09.1.4._G">'ZF09'!$J$11</definedName>
    <definedName name="ZF09.1.4._H">'ZF09'!$K$11</definedName>
    <definedName name="ZF09.1.4._I">'ZF09'!$L$11</definedName>
    <definedName name="ZF09.1.4._J">'ZF09'!$M$11</definedName>
    <definedName name="ZF09.1.4._K">'ZF09'!$N$11</definedName>
    <definedName name="ZF09.1.4._L">'ZF09'!$O$11</definedName>
    <definedName name="ZF09.1.5._A">'ZF09'!$D$12</definedName>
    <definedName name="ZF09.1.5._B">'ZF09'!$E$12</definedName>
    <definedName name="ZF09.1.5._C">'ZF09'!$F$12</definedName>
    <definedName name="ZF09.1.5._D">'ZF09'!$G$12</definedName>
    <definedName name="ZF09.1.5._E">'ZF09'!$H$12</definedName>
    <definedName name="ZF09.1.5._F">'ZF09'!$I$12</definedName>
    <definedName name="ZF09.1.5._G">'ZF09'!$J$12</definedName>
    <definedName name="ZF09.1.5._H">'ZF09'!$K$12</definedName>
    <definedName name="ZF09.1.5._I">'ZF09'!$L$12</definedName>
    <definedName name="ZF09.1.5._J">'ZF09'!$M$12</definedName>
    <definedName name="ZF09.1.5._K">'ZF09'!$N$12</definedName>
    <definedName name="ZF09.1.5._L">'ZF09'!$O$12</definedName>
    <definedName name="ZF09.1.6._A">'ZF09'!$D$13</definedName>
    <definedName name="ZF09.1.6._B">'ZF09'!$E$13</definedName>
    <definedName name="ZF09.1.6._C">'ZF09'!$F$13</definedName>
    <definedName name="ZF09.1.6._D">'ZF09'!$G$13</definedName>
    <definedName name="ZF09.1.6._E">'ZF09'!$H$13</definedName>
    <definedName name="ZF09.1.6._F">'ZF09'!$I$13</definedName>
    <definedName name="ZF09.1.6._G">'ZF09'!$J$13</definedName>
    <definedName name="ZF09.1.6._H">'ZF09'!$K$13</definedName>
    <definedName name="ZF09.1.6._I">'ZF09'!$L$13</definedName>
    <definedName name="ZF09.1.6._J">'ZF09'!$M$13</definedName>
    <definedName name="ZF09.1.6._K">'ZF09'!$N$13</definedName>
    <definedName name="ZF09.1.6._L">'ZF09'!$O$13</definedName>
    <definedName name="ZF09.1.7._A">'ZF09'!$D$14</definedName>
    <definedName name="ZF09.1.7._B">'ZF09'!$E$14</definedName>
    <definedName name="ZF09.1.7._C">'ZF09'!$F$14</definedName>
    <definedName name="ZF09.1.7._D">'ZF09'!$G$14</definedName>
    <definedName name="ZF09.1.7._E">'ZF09'!$H$14</definedName>
    <definedName name="ZF09.1.7._F">'ZF09'!$I$14</definedName>
    <definedName name="ZF09.1.7._G">'ZF09'!$J$14</definedName>
    <definedName name="ZF09.1.7._H">'ZF09'!$K$14</definedName>
    <definedName name="ZF09.1.7._I">'ZF09'!$L$14</definedName>
    <definedName name="ZF09.1.7._J">'ZF09'!$M$14</definedName>
    <definedName name="ZF09.1.7._K">'ZF09'!$N$14</definedName>
    <definedName name="ZF09.1.7._L">'ZF09'!$O$14</definedName>
    <definedName name="ZF09.1.8._A">'ZF09'!$D$15</definedName>
    <definedName name="ZF09.1.8._B">'ZF09'!$E$15</definedName>
    <definedName name="ZF09.1.8._C">'ZF09'!$F$15</definedName>
    <definedName name="ZF09.1.8._D">'ZF09'!$G$15</definedName>
    <definedName name="ZF09.1.8._E">'ZF09'!$H$15</definedName>
    <definedName name="ZF09.1.8._F">'ZF09'!$I$15</definedName>
    <definedName name="ZF09.1.8._G">'ZF09'!$J$15</definedName>
    <definedName name="ZF09.1.8._H">'ZF09'!$K$15</definedName>
    <definedName name="ZF09.1.8._I">'ZF09'!$L$15</definedName>
    <definedName name="ZF09.1.8._J">'ZF09'!$M$15</definedName>
    <definedName name="ZF09.1.8._K">'ZF09'!$N$15</definedName>
    <definedName name="ZF09.1.8._L">'ZF09'!$O$15</definedName>
    <definedName name="ZF09.1.9._A">'ZF09'!$D$16</definedName>
    <definedName name="ZF09.1.9._B">'ZF09'!$E$16</definedName>
    <definedName name="ZF09.1.9._C">'ZF09'!$F$16</definedName>
    <definedName name="ZF09.1.9._D">'ZF09'!$G$16</definedName>
    <definedName name="ZF09.1.9._E">'ZF09'!$H$16</definedName>
    <definedName name="ZF09.1.9._F">'ZF09'!$I$16</definedName>
    <definedName name="ZF09.1.9._G">'ZF09'!$J$16</definedName>
    <definedName name="ZF09.1.9._H">'ZF09'!$K$16</definedName>
    <definedName name="ZF09.1.9._I">'ZF09'!$L$16</definedName>
    <definedName name="ZF09.1.9._J">'ZF09'!$M$16</definedName>
    <definedName name="ZF09.1.9._K">'ZF09'!$N$16</definedName>
    <definedName name="ZF09.1.9._L">'ZF09'!$O$16</definedName>
    <definedName name="ZF09.2._A">'ZF09'!$D$17</definedName>
    <definedName name="ZF09.2._B">'ZF09'!$E$17</definedName>
    <definedName name="ZF09.2._C">'ZF09'!$F$17</definedName>
    <definedName name="ZF09.2._D">'ZF09'!$G$17</definedName>
    <definedName name="ZF09.2._E">'ZF09'!$H$17</definedName>
    <definedName name="ZF09.2._F">'ZF09'!$I$17</definedName>
    <definedName name="ZF09.2._G">'ZF09'!$J$17</definedName>
    <definedName name="ZF09.2._H">'ZF09'!$K$17</definedName>
    <definedName name="ZF09.2._I">'ZF09'!$L$17</definedName>
    <definedName name="ZF09.2._J">'ZF09'!$M$17</definedName>
    <definedName name="ZF09.2._K">'ZF09'!$N$17</definedName>
    <definedName name="ZF09.2._L">'ZF09'!$O$17</definedName>
    <definedName name="ZF09.2.1._A">'ZF09'!$D$18</definedName>
    <definedName name="ZF09.2.1._B">'ZF09'!$E$18</definedName>
    <definedName name="ZF09.2.1._C">'ZF09'!$F$18</definedName>
    <definedName name="ZF09.2.1._D">'ZF09'!$G$18</definedName>
    <definedName name="ZF09.2.1._E">'ZF09'!$H$18</definedName>
    <definedName name="ZF09.2.1._F">'ZF09'!$I$18</definedName>
    <definedName name="ZF09.2.1._G">'ZF09'!$J$18</definedName>
    <definedName name="ZF09.2.1._H">'ZF09'!$K$18</definedName>
    <definedName name="ZF09.2.1._I">'ZF09'!$L$18</definedName>
    <definedName name="ZF09.2.1._J">'ZF09'!$M$18</definedName>
    <definedName name="ZF09.2.1._K">'ZF09'!$N$18</definedName>
    <definedName name="ZF09.2.1._L">'ZF09'!$O$18</definedName>
    <definedName name="ZF09.2.2._A">'ZF09'!$D$19</definedName>
    <definedName name="ZF09.2.2._B">'ZF09'!$E$19</definedName>
    <definedName name="ZF09.2.2._C">'ZF09'!$F$19</definedName>
    <definedName name="ZF09.2.2._D">'ZF09'!$G$19</definedName>
    <definedName name="ZF09.2.2._E">'ZF09'!$H$19</definedName>
    <definedName name="ZF09.2.2._F">'ZF09'!$I$19</definedName>
    <definedName name="ZF09.2.2._G">'ZF09'!$J$19</definedName>
    <definedName name="ZF09.2.2._H">'ZF09'!$K$19</definedName>
    <definedName name="ZF09.2.2._I">'ZF09'!$L$19</definedName>
    <definedName name="ZF09.2.2._J">'ZF09'!$M$19</definedName>
    <definedName name="ZF09.2.2._K">'ZF09'!$N$19</definedName>
    <definedName name="ZF09.2.2._L">'ZF09'!$O$19</definedName>
    <definedName name="ZF09.2.3._A">'ZF09'!$D$20</definedName>
    <definedName name="ZF09.2.3._B">'ZF09'!$E$20</definedName>
    <definedName name="ZF09.2.3._C">'ZF09'!$F$20</definedName>
    <definedName name="ZF09.2.3._D">'ZF09'!$G$20</definedName>
    <definedName name="ZF09.2.3._E">'ZF09'!$H$20</definedName>
    <definedName name="ZF09.2.3._F">'ZF09'!$I$20</definedName>
    <definedName name="ZF09.2.3._G">'ZF09'!$J$20</definedName>
    <definedName name="ZF09.2.3._H">'ZF09'!$K$20</definedName>
    <definedName name="ZF09.2.3._I">'ZF09'!$L$20</definedName>
    <definedName name="ZF09.2.3._J">'ZF09'!$M$20</definedName>
    <definedName name="ZF09.2.3._K">'ZF09'!$N$20</definedName>
    <definedName name="ZF09.2.3._L">'ZF09'!$O$20</definedName>
    <definedName name="ZF09.2.4._A">'ZF09'!$D$21</definedName>
    <definedName name="ZF09.2.4._B">'ZF09'!$E$21</definedName>
    <definedName name="ZF09.2.4._C">'ZF09'!$F$21</definedName>
    <definedName name="ZF09.2.4._D">'ZF09'!$G$21</definedName>
    <definedName name="ZF09.2.4._E">'ZF09'!$H$21</definedName>
    <definedName name="ZF09.2.4._F">'ZF09'!$I$21</definedName>
    <definedName name="ZF09.2.4._G">'ZF09'!$J$21</definedName>
    <definedName name="ZF09.2.4._H">'ZF09'!$K$21</definedName>
    <definedName name="ZF09.2.4._I">'ZF09'!$L$21</definedName>
    <definedName name="ZF09.2.4._J">'ZF09'!$M$21</definedName>
    <definedName name="ZF09.2.4._K">'ZF09'!$N$21</definedName>
    <definedName name="ZF09.2.4._L">'ZF09'!$O$21</definedName>
    <definedName name="ZF09.2.5._A">'ZF09'!$D$22</definedName>
    <definedName name="ZF09.2.5._B">'ZF09'!$E$22</definedName>
    <definedName name="ZF09.2.5._C">'ZF09'!$F$22</definedName>
    <definedName name="ZF09.2.5._D">'ZF09'!$G$22</definedName>
    <definedName name="ZF09.2.5._E">'ZF09'!$H$22</definedName>
    <definedName name="ZF09.2.5._F">'ZF09'!$I$22</definedName>
    <definedName name="ZF09.2.5._G">'ZF09'!$J$22</definedName>
    <definedName name="ZF09.2.5._H">'ZF09'!$K$22</definedName>
    <definedName name="ZF09.2.5._I">'ZF09'!$L$22</definedName>
    <definedName name="ZF09.2.5._J">'ZF09'!$M$22</definedName>
    <definedName name="ZF09.2.5._K">'ZF09'!$N$22</definedName>
    <definedName name="ZF09.2.5._L">'ZF09'!$O$22</definedName>
    <definedName name="ZF09.2.6._A">'ZF09'!$D$23</definedName>
    <definedName name="ZF09.2.6._B">'ZF09'!$E$23</definedName>
    <definedName name="ZF09.2.6._C">'ZF09'!$F$23</definedName>
    <definedName name="ZF09.2.6._D">'ZF09'!$G$23</definedName>
    <definedName name="ZF09.2.6._E">'ZF09'!$H$23</definedName>
    <definedName name="ZF09.2.6._F">'ZF09'!$I$23</definedName>
    <definedName name="ZF09.2.6._G">'ZF09'!$J$23</definedName>
    <definedName name="ZF09.2.6._H">'ZF09'!$K$23</definedName>
    <definedName name="ZF09.2.6._I">'ZF09'!$L$23</definedName>
    <definedName name="ZF09.2.6._J">'ZF09'!$M$23</definedName>
    <definedName name="ZF09.2.6._K">'ZF09'!$N$23</definedName>
    <definedName name="ZF09.2.6._L">'ZF09'!$O$23</definedName>
    <definedName name="ZF09.2.7._A">'ZF09'!$D$24</definedName>
    <definedName name="ZF09.2.7._B">'ZF09'!$E$24</definedName>
    <definedName name="ZF09.2.7._C">'ZF09'!$F$24</definedName>
    <definedName name="ZF09.2.7._D">'ZF09'!$G$24</definedName>
    <definedName name="ZF09.2.7._E">'ZF09'!$H$24</definedName>
    <definedName name="ZF09.2.7._F">'ZF09'!$I$24</definedName>
    <definedName name="ZF09.2.7._G">'ZF09'!$J$24</definedName>
    <definedName name="ZF09.2.7._H">'ZF09'!$K$24</definedName>
    <definedName name="ZF09.2.7._I">'ZF09'!$L$24</definedName>
    <definedName name="ZF09.2.7._J">'ZF09'!$M$24</definedName>
    <definedName name="ZF09.2.7._K">'ZF09'!$N$24</definedName>
    <definedName name="ZF09.2.7._L">'ZF09'!$O$24</definedName>
    <definedName name="ZF09.2.8._A">'ZF09'!$D$25</definedName>
    <definedName name="ZF09.2.8._B">'ZF09'!$E$25</definedName>
    <definedName name="ZF09.2.8._C">'ZF09'!$F$25</definedName>
    <definedName name="ZF09.2.8._D">'ZF09'!$G$25</definedName>
    <definedName name="ZF09.2.8._E">'ZF09'!$H$25</definedName>
    <definedName name="ZF09.2.8._F">'ZF09'!$I$25</definedName>
    <definedName name="ZF09.2.8._G">'ZF09'!$J$25</definedName>
    <definedName name="ZF09.2.8._H">'ZF09'!$K$25</definedName>
    <definedName name="ZF09.2.8._I">'ZF09'!$L$25</definedName>
    <definedName name="ZF09.2.8._J">'ZF09'!$M$25</definedName>
    <definedName name="ZF09.2.8._K">'ZF09'!$N$25</definedName>
    <definedName name="ZF09.2.8._L">'ZF09'!$O$25</definedName>
    <definedName name="ZF09.2.9._A">'ZF09'!$D$26</definedName>
    <definedName name="ZF09.2.9._B">'ZF09'!$E$26</definedName>
    <definedName name="ZF09.2.9._C">'ZF09'!$F$26</definedName>
    <definedName name="ZF09.2.9._D">'ZF09'!$G$26</definedName>
    <definedName name="ZF09.2.9._E">'ZF09'!$H$26</definedName>
    <definedName name="ZF09.2.9._F">'ZF09'!$I$26</definedName>
    <definedName name="ZF09.2.9._G">'ZF09'!$J$26</definedName>
    <definedName name="ZF09.2.9._H">'ZF09'!$K$26</definedName>
    <definedName name="ZF09.2.9._I">'ZF09'!$L$26</definedName>
    <definedName name="ZF09.2.9._J">'ZF09'!$M$26</definedName>
    <definedName name="ZF09.2.9._K">'ZF09'!$N$26</definedName>
    <definedName name="ZF09.2.9._L">'ZF09'!$O$26</definedName>
    <definedName name="ZF09.3._A">'ZF09'!$D$27</definedName>
    <definedName name="ZF09.3._B">'ZF09'!$E$27</definedName>
    <definedName name="ZF09.3._C">'ZF09'!$F$27</definedName>
    <definedName name="ZF09.3._D">'ZF09'!$G$27</definedName>
    <definedName name="ZF09.3._E">'ZF09'!$H$27</definedName>
    <definedName name="ZF09.3._F">'ZF09'!$I$27</definedName>
    <definedName name="ZF09.3._G">'ZF09'!$J$27</definedName>
    <definedName name="ZF09.3._H">'ZF09'!$K$27</definedName>
    <definedName name="ZF09.3._I">'ZF09'!$L$27</definedName>
    <definedName name="ZF09.3._J">'ZF09'!$M$27</definedName>
    <definedName name="ZF09.3._K">'ZF09'!$N$27</definedName>
    <definedName name="ZF09.3._L">'ZF09'!$O$27</definedName>
    <definedName name="ZF09.3.1._A">'ZF09'!$D$28</definedName>
    <definedName name="ZF09.3.1._B">'ZF09'!$E$28</definedName>
    <definedName name="ZF09.3.1._C">'ZF09'!$F$28</definedName>
    <definedName name="ZF09.3.1._D">'ZF09'!$G$28</definedName>
    <definedName name="ZF09.3.1._E">'ZF09'!$H$28</definedName>
    <definedName name="ZF09.3.1._F">'ZF09'!$I$28</definedName>
    <definedName name="ZF09.3.1._G">'ZF09'!$J$28</definedName>
    <definedName name="ZF09.3.1._H">'ZF09'!$K$28</definedName>
    <definedName name="ZF09.3.1._I">'ZF09'!$L$28</definedName>
    <definedName name="ZF09.3.1._J">'ZF09'!$M$28</definedName>
    <definedName name="ZF09.3.1._K">'ZF09'!$N$28</definedName>
    <definedName name="ZF09.3.1._L">'ZF09'!$O$28</definedName>
    <definedName name="ZF09.3.2._A">'ZF09'!$D$29</definedName>
    <definedName name="ZF09.3.2._B">'ZF09'!$E$29</definedName>
    <definedName name="ZF09.3.2._C">'ZF09'!$F$29</definedName>
    <definedName name="ZF09.3.2._D">'ZF09'!$G$29</definedName>
    <definedName name="ZF09.3.2._E">'ZF09'!$H$29</definedName>
    <definedName name="ZF09.3.2._F">'ZF09'!$I$29</definedName>
    <definedName name="ZF09.3.2._G">'ZF09'!$J$29</definedName>
    <definedName name="ZF09.3.2._H">'ZF09'!$K$29</definedName>
    <definedName name="ZF09.3.2._I">'ZF09'!$L$29</definedName>
    <definedName name="ZF09.3.2._J">'ZF09'!$M$29</definedName>
    <definedName name="ZF09.3.2._K">'ZF09'!$N$29</definedName>
    <definedName name="ZF09.3.2._L">'ZF09'!$O$29</definedName>
    <definedName name="ZF09.3.3._A">'ZF09'!$D$30</definedName>
    <definedName name="ZF09.3.3._B">'ZF09'!$E$30</definedName>
    <definedName name="ZF09.3.3._C">'ZF09'!$F$30</definedName>
    <definedName name="ZF09.3.3._D">'ZF09'!$G$30</definedName>
    <definedName name="ZF09.3.3._E">'ZF09'!$H$30</definedName>
    <definedName name="ZF09.3.3._F">'ZF09'!$I$30</definedName>
    <definedName name="ZF09.3.3._G">'ZF09'!$J$30</definedName>
    <definedName name="ZF09.3.3._H">'ZF09'!$K$30</definedName>
    <definedName name="ZF09.3.3._I">'ZF09'!$L$30</definedName>
    <definedName name="ZF09.3.3._J">'ZF09'!$M$30</definedName>
    <definedName name="ZF09.3.3._K">'ZF09'!$N$30</definedName>
    <definedName name="ZF09.3.3._L">'ZF09'!$O$30</definedName>
    <definedName name="ZF09.3.4._A">'ZF09'!$D$31</definedName>
    <definedName name="ZF09.3.4._B">'ZF09'!$E$31</definedName>
    <definedName name="ZF09.3.4._C">'ZF09'!$F$31</definedName>
    <definedName name="ZF09.3.4._D">'ZF09'!$G$31</definedName>
    <definedName name="ZF09.3.4._E">'ZF09'!$H$31</definedName>
    <definedName name="ZF09.3.4._F">'ZF09'!$I$31</definedName>
    <definedName name="ZF09.3.4._G">'ZF09'!$J$31</definedName>
    <definedName name="ZF09.3.4._H">'ZF09'!$K$31</definedName>
    <definedName name="ZF09.3.4._I">'ZF09'!$L$31</definedName>
    <definedName name="ZF09.3.4._J">'ZF09'!$M$31</definedName>
    <definedName name="ZF09.3.4._K">'ZF09'!$N$31</definedName>
    <definedName name="ZF09.3.4._L">'ZF09'!$O$31</definedName>
    <definedName name="ZF09.3.5._A">'ZF09'!$D$32</definedName>
    <definedName name="ZF09.3.5._B">'ZF09'!$E$32</definedName>
    <definedName name="ZF09.3.5._C">'ZF09'!$F$32</definedName>
    <definedName name="ZF09.3.5._D">'ZF09'!$G$32</definedName>
    <definedName name="ZF09.3.5._E">'ZF09'!$H$32</definedName>
    <definedName name="ZF09.3.5._F">'ZF09'!$I$32</definedName>
    <definedName name="ZF09.3.5._G">'ZF09'!$J$32</definedName>
    <definedName name="ZF09.3.5._H">'ZF09'!$K$32</definedName>
    <definedName name="ZF09.3.5._I">'ZF09'!$L$32</definedName>
    <definedName name="ZF09.3.5._J">'ZF09'!$M$32</definedName>
    <definedName name="ZF09.3.5._K">'ZF09'!$N$32</definedName>
    <definedName name="ZF09.3.5._L">'ZF09'!$O$32</definedName>
    <definedName name="ZF09.3.6._A">'ZF09'!$D$33</definedName>
    <definedName name="ZF09.3.6._B">'ZF09'!$E$33</definedName>
    <definedName name="ZF09.3.6._C">'ZF09'!$F$33</definedName>
    <definedName name="ZF09.3.6._D">'ZF09'!$G$33</definedName>
    <definedName name="ZF09.3.6._E">'ZF09'!$H$33</definedName>
    <definedName name="ZF09.3.6._F">'ZF09'!$I$33</definedName>
    <definedName name="ZF09.3.6._G">'ZF09'!$J$33</definedName>
    <definedName name="ZF09.3.6._H">'ZF09'!$K$33</definedName>
    <definedName name="ZF09.3.6._I">'ZF09'!$L$33</definedName>
    <definedName name="ZF09.3.6._J">'ZF09'!$M$33</definedName>
    <definedName name="ZF09.3.6._K">'ZF09'!$N$33</definedName>
    <definedName name="ZF09.3.6._L">'ZF09'!$O$33</definedName>
    <definedName name="ZF09.3.7._A">'ZF09'!$D$34</definedName>
    <definedName name="ZF09.3.7._B">'ZF09'!$E$34</definedName>
    <definedName name="ZF09.3.7._C">'ZF09'!$F$34</definedName>
    <definedName name="ZF09.3.7._D">'ZF09'!$G$34</definedName>
    <definedName name="ZF09.3.7._E">'ZF09'!$H$34</definedName>
    <definedName name="ZF09.3.7._F">'ZF09'!$I$34</definedName>
    <definedName name="ZF09.3.7._G">'ZF09'!$J$34</definedName>
    <definedName name="ZF09.3.7._H">'ZF09'!$K$34</definedName>
    <definedName name="ZF09.3.7._I">'ZF09'!$L$34</definedName>
    <definedName name="ZF09.3.7._J">'ZF09'!$M$34</definedName>
    <definedName name="ZF09.3.7._K">'ZF09'!$N$34</definedName>
    <definedName name="ZF09.3.7._L">'ZF09'!$O$34</definedName>
    <definedName name="ZF09.3.8._A">'ZF09'!$D$35</definedName>
    <definedName name="ZF09.3.8._B">'ZF09'!$E$35</definedName>
    <definedName name="ZF09.3.8._C">'ZF09'!$F$35</definedName>
    <definedName name="ZF09.3.8._D">'ZF09'!$G$35</definedName>
    <definedName name="ZF09.3.8._E">'ZF09'!$H$35</definedName>
    <definedName name="ZF09.3.8._F">'ZF09'!$I$35</definedName>
    <definedName name="ZF09.3.8._G">'ZF09'!$J$35</definedName>
    <definedName name="ZF09.3.8._H">'ZF09'!$K$35</definedName>
    <definedName name="ZF09.3.8._I">'ZF09'!$L$35</definedName>
    <definedName name="ZF09.3.8._J">'ZF09'!$M$35</definedName>
    <definedName name="ZF09.3.8._K">'ZF09'!$N$35</definedName>
    <definedName name="ZF09.3.8._L">'ZF09'!$O$35</definedName>
    <definedName name="ZF09.3.9._A">'ZF09'!$D$36</definedName>
    <definedName name="ZF09.3.9._B">'ZF09'!$E$36</definedName>
    <definedName name="ZF09.3.9._C">'ZF09'!$F$36</definedName>
    <definedName name="ZF09.3.9._D">'ZF09'!$G$36</definedName>
    <definedName name="ZF09.3.9._E">'ZF09'!$H$36</definedName>
    <definedName name="ZF09.3.9._F">'ZF09'!$I$36</definedName>
    <definedName name="ZF09.3.9._G">'ZF09'!$J$36</definedName>
    <definedName name="ZF09.3.9._H">'ZF09'!$K$36</definedName>
    <definedName name="ZF09.3.9._I">'ZF09'!$L$36</definedName>
    <definedName name="ZF09.3.9._J">'ZF09'!$M$36</definedName>
    <definedName name="ZF09.3.9._K">'ZF09'!$N$36</definedName>
    <definedName name="ZF09.3.9._L">'ZF09'!$O$36</definedName>
    <definedName name="ZF09.4._A">'ZF09'!$D$37</definedName>
    <definedName name="ZF09.4._B">'ZF09'!$E$37</definedName>
    <definedName name="ZF09.4._C">'ZF09'!$F$37</definedName>
    <definedName name="ZF09.4._D">'ZF09'!$G$37</definedName>
    <definedName name="ZF09.4._E">'ZF09'!$H$37</definedName>
    <definedName name="ZF09.4._F">'ZF09'!$I$37</definedName>
    <definedName name="ZF09.4._G">'ZF09'!$J$37</definedName>
    <definedName name="ZF09.4._H">'ZF09'!$K$37</definedName>
    <definedName name="ZF09.4._I">'ZF09'!$L$37</definedName>
    <definedName name="ZF09.4._J">'ZF09'!$M$37</definedName>
    <definedName name="ZF09.4._K">'ZF09'!$N$37</definedName>
    <definedName name="ZF09.4._L">'ZF09'!$O$37</definedName>
    <definedName name="ZF09.4.1._A">'ZF09'!$D$38</definedName>
    <definedName name="ZF09.4.1._B">'ZF09'!$E$38</definedName>
    <definedName name="ZF09.4.1._C">'ZF09'!$F$38</definedName>
    <definedName name="ZF09.4.1._D">'ZF09'!$G$38</definedName>
    <definedName name="ZF09.4.1._E">'ZF09'!$H$38</definedName>
    <definedName name="ZF09.4.1._F">'ZF09'!$I$38</definedName>
    <definedName name="ZF09.4.1._G">'ZF09'!$J$38</definedName>
    <definedName name="ZF09.4.1._H">'ZF09'!$K$38</definedName>
    <definedName name="ZF09.4.1._I">'ZF09'!$L$38</definedName>
    <definedName name="ZF09.4.1._J">'ZF09'!$M$38</definedName>
    <definedName name="ZF09.4.1._K">'ZF09'!$N$38</definedName>
    <definedName name="ZF09.4.1._L">'ZF09'!$O$38</definedName>
    <definedName name="ZF09.4.2._A">'ZF09'!$D$39</definedName>
    <definedName name="ZF09.4.2._B">'ZF09'!$E$39</definedName>
    <definedName name="ZF09.4.2._C">'ZF09'!$F$39</definedName>
    <definedName name="ZF09.4.2._D">'ZF09'!$G$39</definedName>
    <definedName name="ZF09.4.2._E">'ZF09'!$H$39</definedName>
    <definedName name="ZF09.4.2._F">'ZF09'!$I$39</definedName>
    <definedName name="ZF09.4.2._G">'ZF09'!$J$39</definedName>
    <definedName name="ZF09.4.2._H">'ZF09'!$K$39</definedName>
    <definedName name="ZF09.4.2._I">'ZF09'!$L$39</definedName>
    <definedName name="ZF09.4.2._J">'ZF09'!$M$39</definedName>
    <definedName name="ZF09.4.2._K">'ZF09'!$N$39</definedName>
    <definedName name="ZF09.4.2._L">'ZF09'!$O$39</definedName>
    <definedName name="ZF09.4.3._A">'ZF09'!$D$40</definedName>
    <definedName name="ZF09.4.3._B">'ZF09'!$E$40</definedName>
    <definedName name="ZF09.4.3._C">'ZF09'!$F$40</definedName>
    <definedName name="ZF09.4.3._D">'ZF09'!$G$40</definedName>
    <definedName name="ZF09.4.3._E">'ZF09'!$H$40</definedName>
    <definedName name="ZF09.4.3._F">'ZF09'!$I$40</definedName>
    <definedName name="ZF09.4.3._G">'ZF09'!$J$40</definedName>
    <definedName name="ZF09.4.3._H">'ZF09'!$K$40</definedName>
    <definedName name="ZF09.4.3._I">'ZF09'!$L$40</definedName>
    <definedName name="ZF09.4.3._J">'ZF09'!$M$40</definedName>
    <definedName name="ZF09.4.3._K">'ZF09'!$N$40</definedName>
    <definedName name="ZF09.4.3._L">'ZF09'!$O$40</definedName>
    <definedName name="ZF09.4.4._A">'ZF09'!$D$41</definedName>
    <definedName name="ZF09.4.4._B">'ZF09'!$E$41</definedName>
    <definedName name="ZF09.4.4._C">'ZF09'!$F$41</definedName>
    <definedName name="ZF09.4.4._D">'ZF09'!$G$41</definedName>
    <definedName name="ZF09.4.4._E">'ZF09'!$H$41</definedName>
    <definedName name="ZF09.4.4._F">'ZF09'!$I$41</definedName>
    <definedName name="ZF09.4.4._G">'ZF09'!$J$41</definedName>
    <definedName name="ZF09.4.4._H">'ZF09'!$K$41</definedName>
    <definedName name="ZF09.4.4._I">'ZF09'!$L$41</definedName>
    <definedName name="ZF09.4.4._J">'ZF09'!$M$41</definedName>
    <definedName name="ZF09.4.4._K">'ZF09'!$N$41</definedName>
    <definedName name="ZF09.4.4._L">'ZF09'!$O$41</definedName>
    <definedName name="ZF09.4.5._A">'ZF09'!$D$42</definedName>
    <definedName name="ZF09.4.5._B">'ZF09'!$E$42</definedName>
    <definedName name="ZF09.4.5._C">'ZF09'!$F$42</definedName>
    <definedName name="ZF09.4.5._D">'ZF09'!$G$42</definedName>
    <definedName name="ZF09.4.5._E">'ZF09'!$H$42</definedName>
    <definedName name="ZF09.4.5._F">'ZF09'!$I$42</definedName>
    <definedName name="ZF09.4.5._G">'ZF09'!$J$42</definedName>
    <definedName name="ZF09.4.5._H">'ZF09'!$K$42</definedName>
    <definedName name="ZF09.4.5._I">'ZF09'!$L$42</definedName>
    <definedName name="ZF09.4.5._J">'ZF09'!$M$42</definedName>
    <definedName name="ZF09.4.5._K">'ZF09'!$N$42</definedName>
    <definedName name="ZF09.4.5._L">'ZF09'!$O$42</definedName>
    <definedName name="ZF09.4.6._A">'ZF09'!$D$43</definedName>
    <definedName name="ZF09.4.6._B">'ZF09'!$E$43</definedName>
    <definedName name="ZF09.4.6._C">'ZF09'!$F$43</definedName>
    <definedName name="ZF09.4.6._D">'ZF09'!$G$43</definedName>
    <definedName name="ZF09.4.6._E">'ZF09'!$H$43</definedName>
    <definedName name="ZF09.4.6._F">'ZF09'!$I$43</definedName>
    <definedName name="ZF09.4.6._G">'ZF09'!$J$43</definedName>
    <definedName name="ZF09.4.6._H">'ZF09'!$K$43</definedName>
    <definedName name="ZF09.4.6._I">'ZF09'!$L$43</definedName>
    <definedName name="ZF09.4.6._J">'ZF09'!$M$43</definedName>
    <definedName name="ZF09.4.6._K">'ZF09'!$N$43</definedName>
    <definedName name="ZF09.4.6._L">'ZF09'!$O$43</definedName>
    <definedName name="ZF09.4.7._A">'ZF09'!$D$44</definedName>
    <definedName name="ZF09.4.7._B">'ZF09'!$E$44</definedName>
    <definedName name="ZF09.4.7._C">'ZF09'!$F$44</definedName>
    <definedName name="ZF09.4.7._D">'ZF09'!$G$44</definedName>
    <definedName name="ZF09.4.7._E">'ZF09'!$H$44</definedName>
    <definedName name="ZF09.4.7._F">'ZF09'!$I$44</definedName>
    <definedName name="ZF09.4.7._G">'ZF09'!$J$44</definedName>
    <definedName name="ZF09.4.7._H">'ZF09'!$K$44</definedName>
    <definedName name="ZF09.4.7._I">'ZF09'!$L$44</definedName>
    <definedName name="ZF09.4.7._J">'ZF09'!$M$44</definedName>
    <definedName name="ZF09.4.7._K">'ZF09'!$N$44</definedName>
    <definedName name="ZF09.4.7._L">'ZF09'!$O$44</definedName>
    <definedName name="ZF09.4.8._A">'ZF09'!$D$45</definedName>
    <definedName name="ZF09.4.8._B">'ZF09'!$E$45</definedName>
    <definedName name="ZF09.4.8._C">'ZF09'!$F$45</definedName>
    <definedName name="ZF09.4.8._D">'ZF09'!$G$45</definedName>
    <definedName name="ZF09.4.8._E">'ZF09'!$H$45</definedName>
    <definedName name="ZF09.4.8._F">'ZF09'!$I$45</definedName>
    <definedName name="ZF09.4.8._G">'ZF09'!$J$45</definedName>
    <definedName name="ZF09.4.8._H">'ZF09'!$K$45</definedName>
    <definedName name="ZF09.4.8._I">'ZF09'!$L$45</definedName>
    <definedName name="ZF09.4.8._J">'ZF09'!$M$45</definedName>
    <definedName name="ZF09.4.8._K">'ZF09'!$N$45</definedName>
    <definedName name="ZF09.4.8._L">'ZF09'!$O$45</definedName>
    <definedName name="ZF09.4.9._A">'ZF09'!$D$46</definedName>
    <definedName name="ZF09.4.9._B">'ZF09'!$E$46</definedName>
    <definedName name="ZF09.4.9._C">'ZF09'!$F$46</definedName>
    <definedName name="ZF09.4.9._D">'ZF09'!$G$46</definedName>
    <definedName name="ZF09.4.9._E">'ZF09'!$H$46</definedName>
    <definedName name="ZF09.4.9._F">'ZF09'!$I$46</definedName>
    <definedName name="ZF09.4.9._G">'ZF09'!$J$46</definedName>
    <definedName name="ZF09.4.9._H">'ZF09'!$K$46</definedName>
    <definedName name="ZF09.4.9._I">'ZF09'!$L$46</definedName>
    <definedName name="ZF09.4.9._J">'ZF09'!$M$46</definedName>
    <definedName name="ZF09.4.9._K">'ZF09'!$N$46</definedName>
    <definedName name="ZF09.4.9._L">'ZF09'!$O$46</definedName>
    <definedName name="ZFW01.1._A">ZFW01!$D$7</definedName>
    <definedName name="ZFW01.1._B">ZFW01!$E$7</definedName>
    <definedName name="ZFW01.1._C">ZFW01!$F$7</definedName>
    <definedName name="ZFW01.1._D">ZFW01!$G$7</definedName>
    <definedName name="ZFW01.1._E">ZFW01!$H$7</definedName>
    <definedName name="ZFW01.1._F">ZFW01!$I$7</definedName>
    <definedName name="ZFW01.2._A">ZFW01!$D$8</definedName>
    <definedName name="ZFW01.2._B">ZFW01!$E$8</definedName>
    <definedName name="ZFW01.2._C">ZFW01!$F$8</definedName>
    <definedName name="ZFW01.2._D">ZFW01!$G$8</definedName>
    <definedName name="ZFW01.2._E">ZFW01!$H$8</definedName>
    <definedName name="ZFW01.2._F">ZFW01!$I$8</definedName>
    <definedName name="ZFW01.3._A">ZFW01!$D$9</definedName>
    <definedName name="ZFW01.3._B">ZFW01!$E$9</definedName>
    <definedName name="ZFW01.3._C">ZFW01!$F$9</definedName>
    <definedName name="ZFW01.3._D">ZFW01!$G$9</definedName>
    <definedName name="ZFW01.3._E">ZFW01!$H$9</definedName>
    <definedName name="ZFW01.3._F">ZFW01!$I$9</definedName>
    <definedName name="ZFW01.4._A">ZFW01!$D$10</definedName>
    <definedName name="ZFW01.4._B">ZFW01!$E$10</definedName>
    <definedName name="ZFW01.4._C">ZFW01!$F$10</definedName>
    <definedName name="ZFW01.4._D">ZFW01!$G$10</definedName>
    <definedName name="ZFW01.4._E">ZFW01!$H$10</definedName>
    <definedName name="ZFW01.4._F">ZFW01!$I$10</definedName>
    <definedName name="ZFW01.5._A">ZFW01!$D$11</definedName>
    <definedName name="ZFW01.5._B">ZFW01!$E$11</definedName>
    <definedName name="ZFW01.5._C">ZFW01!$F$11</definedName>
    <definedName name="ZFW01.5._D">ZFW01!$G$11</definedName>
    <definedName name="ZFW01.5._E">ZFW01!$H$11</definedName>
    <definedName name="ZFW01.5._F">ZFW01!$I$11</definedName>
    <definedName name="ZFW01.6._A">ZFW01!$D$12</definedName>
    <definedName name="ZFW01.6._B">ZFW01!$E$12</definedName>
    <definedName name="ZFW01.6._C">ZFW01!$F$12</definedName>
    <definedName name="ZFW01.6._D">ZFW01!$G$12</definedName>
    <definedName name="ZFW01.6._E">ZFW01!$H$12</definedName>
    <definedName name="ZFW01.6._F">ZFW01!$I$12</definedName>
    <definedName name="ZPO01.1._A">ZPO01!$D$6</definedName>
    <definedName name="ZPO01.1._B">ZPO01!$E$6</definedName>
    <definedName name="ZPO01.1._C">ZPO01!$F$6</definedName>
    <definedName name="ZPO01.1._D">ZPO01!$G$6</definedName>
    <definedName name="ZPO01.1._E">ZPO01!$H$6</definedName>
    <definedName name="ZPO01.1._F">ZPO01!$I$6</definedName>
    <definedName name="ZPO01.2._A">ZPO01!$D$7</definedName>
    <definedName name="ZPO01.2._B">ZPO01!$E$7</definedName>
    <definedName name="ZPO01.2._C">ZPO01!$F$7</definedName>
    <definedName name="ZPO01.2._D">ZPO01!$G$7</definedName>
    <definedName name="ZPO01.2._E">ZPO01!$H$7</definedName>
    <definedName name="ZPO01.2._F">ZPO01!$I$7</definedName>
    <definedName name="ZPO01.3._A">ZPO01!$D$8</definedName>
    <definedName name="ZPO01.3._B">ZPO01!$E$8</definedName>
    <definedName name="ZPO01.3._C">ZPO01!$F$8</definedName>
    <definedName name="ZPO01.3._D">ZPO01!$G$8</definedName>
    <definedName name="ZPO01.3._E">ZPO01!$H$8</definedName>
    <definedName name="ZPO01.3._F">ZPO01!$I$8</definedName>
    <definedName name="ZPO01.3.1._C">ZPO01!$F$9</definedName>
    <definedName name="ZPO01.4._A">ZPO01!$D$10</definedName>
    <definedName name="ZPO01.4._B">ZPO01!$E$10</definedName>
    <definedName name="ZPO01.4._C">ZPO01!$F$10</definedName>
    <definedName name="ZPO01.4._D">ZPO01!$G$10</definedName>
    <definedName name="ZPO01.4._E">ZPO01!$H$10</definedName>
    <definedName name="ZPO01.4._F">ZPO01!$I$10</definedName>
    <definedName name="ZPO01.5._C">ZPO01!$F$11</definedName>
    <definedName name="ZPO01.6._C">ZPO01!$F$12</definedName>
    <definedName name="ZPU01.1._A">ZPU01!$D$7</definedName>
    <definedName name="ZPU01.1._B">ZPU01!$E$7</definedName>
    <definedName name="ZPU01.1._C">ZPU01!$F$7</definedName>
    <definedName name="ZPU01.1._D">ZPU01!$G$7</definedName>
    <definedName name="ZPU01.1._E">ZPU01!$H$7</definedName>
    <definedName name="ZPU01.1._F">ZPU01!$I$7</definedName>
    <definedName name="ZPU01.1._G">ZPU01!$J$7</definedName>
    <definedName name="ZPU01.1._H">ZPU01!$K$7</definedName>
    <definedName name="ZPU01.1._I">ZPU01!$L$7</definedName>
    <definedName name="ZPU01.1._J">ZPU01!$M$7</definedName>
    <definedName name="ZPU01.1._K">ZPU01!$N$7</definedName>
    <definedName name="ZPU01.1._L">ZPU01!$O$7</definedName>
    <definedName name="ZPU01.2._A">ZPU01!$D$8</definedName>
    <definedName name="ZPU01.2._B">ZPU01!$E$8</definedName>
    <definedName name="ZPU01.2._C">ZPU01!$F$8</definedName>
    <definedName name="ZPU01.2._D">ZPU01!$G$8</definedName>
    <definedName name="ZPU01.2._E">ZPU01!$H$8</definedName>
    <definedName name="ZPU01.2._F">ZPU01!$I$8</definedName>
    <definedName name="ZPU01.2._G">ZPU01!$J$8</definedName>
    <definedName name="ZPU01.2._H">ZPU01!$K$8</definedName>
    <definedName name="ZPU01.2._I">ZPU01!$L$8</definedName>
    <definedName name="ZPU01.2._J">ZPU01!$M$8</definedName>
    <definedName name="ZPU01.2._K">ZPU01!$N$8</definedName>
    <definedName name="ZPU01.2._L">ZPU01!$O$8</definedName>
    <definedName name="ZPU01.3._A">ZPU01!$D$9</definedName>
    <definedName name="ZPU01.3._B">ZPU01!$E$9</definedName>
    <definedName name="ZPU01.3._C">ZPU01!$F$9</definedName>
    <definedName name="ZPU01.3._D">ZPU01!$G$9</definedName>
    <definedName name="ZPU01.3._E">ZPU01!$H$9</definedName>
    <definedName name="ZPU01.3._F">ZPU01!$I$9</definedName>
    <definedName name="ZPU01.3._G">ZPU01!$J$9</definedName>
    <definedName name="ZPU01.3._H">ZPU01!$K$9</definedName>
    <definedName name="ZPU01.3._I">ZPU01!$L$9</definedName>
    <definedName name="ZPU01.3._J">ZPU01!$M$9</definedName>
    <definedName name="ZPU01.3._K">ZPU01!$N$9</definedName>
    <definedName name="ZPU01.3._L">ZPU01!$O$9</definedName>
    <definedName name="ZPU01.4._A">ZPU01!$D$10</definedName>
    <definedName name="ZPU01.4._B">ZPU01!$E$10</definedName>
    <definedName name="ZPU01.4._C">ZPU01!$F$10</definedName>
    <definedName name="ZPU01.4._D">ZPU01!$G$10</definedName>
    <definedName name="ZPU01.4._E">ZPU01!$H$10</definedName>
    <definedName name="ZPU01.4._F">ZPU01!$I$10</definedName>
    <definedName name="ZPU01.4._G">ZPU01!$J$10</definedName>
    <definedName name="ZPU01.4._H">ZPU01!$K$10</definedName>
    <definedName name="ZPU01.4._I">ZPU01!$L$10</definedName>
    <definedName name="ZPU01.4._J">ZPU01!$M$10</definedName>
    <definedName name="ZPU01.4._K">ZPU01!$N$10</definedName>
    <definedName name="ZPU01.4._L">ZPU01!$O$10</definedName>
    <definedName name="ZPU01.5._A">ZPU01!$D$11</definedName>
    <definedName name="ZPU01.5._B">ZPU01!$E$11</definedName>
    <definedName name="ZPU01.5._C">ZPU01!$F$11</definedName>
    <definedName name="ZPU01.5._D">ZPU01!$G$11</definedName>
    <definedName name="ZPU01.5._E">ZPU01!$H$11</definedName>
    <definedName name="ZPU01.5._F">ZPU01!$I$11</definedName>
    <definedName name="ZPU01.5._G">ZPU01!$J$11</definedName>
    <definedName name="ZPU01.5._H">ZPU01!$K$11</definedName>
    <definedName name="ZPU01.5._I">ZPU01!$L$11</definedName>
    <definedName name="ZPU01.5._J">ZPU01!$M$11</definedName>
    <definedName name="ZPU01.5._K">ZPU01!$N$11</definedName>
    <definedName name="ZPU01.5._L">ZPU01!$O$11</definedName>
    <definedName name="ZPU01.6._A">ZPU01!$D$12</definedName>
    <definedName name="ZPU01.6._B">ZPU01!$E$12</definedName>
    <definedName name="ZPU01.6._C">ZPU01!$F$12</definedName>
    <definedName name="ZPU01.6._D">ZPU01!$G$12</definedName>
    <definedName name="ZPU01.6._E">ZPU01!$H$12</definedName>
    <definedName name="ZPU01.6._F">ZPU01!$I$12</definedName>
    <definedName name="ZPU01.6._G">ZPU01!$J$12</definedName>
    <definedName name="ZPU01.6._H">ZPU01!$K$12</definedName>
    <definedName name="ZPU01.6._I">ZPU01!$L$12</definedName>
    <definedName name="ZPU01.6._J">ZPU01!$M$12</definedName>
    <definedName name="ZPU01.6._K">ZPU01!$N$12</definedName>
    <definedName name="ZPU01.6._L">ZPU01!$O$12</definedName>
    <definedName name="ZPU01.7._A">ZPU01!$D$13</definedName>
    <definedName name="ZPU01.7._B">ZPU01!$E$13</definedName>
    <definedName name="ZPU01.7._C">ZPU01!$F$13</definedName>
    <definedName name="ZPU01.7._D">ZPU01!$G$13</definedName>
    <definedName name="ZPU01.7._E">ZPU01!$H$13</definedName>
    <definedName name="ZPU01.7._F">ZPU01!$I$13</definedName>
    <definedName name="ZPU01.7._G">ZPU01!$J$13</definedName>
    <definedName name="ZPU01.7._H">ZPU01!$K$13</definedName>
    <definedName name="ZPU01.7._I">ZPU01!$L$13</definedName>
    <definedName name="ZPU01.7._J">ZPU01!$M$13</definedName>
    <definedName name="ZPU01.7._K">ZPU01!$N$13</definedName>
    <definedName name="ZPU01.7._L">ZPU01!$O$13</definedName>
    <definedName name="ZPU01.8._A">ZPU01!$D$14</definedName>
    <definedName name="ZPU01.8._B">ZPU01!$E$14</definedName>
    <definedName name="ZPU01.8._C">ZPU01!$F$14</definedName>
    <definedName name="ZPU01.8._D">ZPU01!$G$14</definedName>
    <definedName name="ZPU01.8._E">ZPU01!$H$14</definedName>
    <definedName name="ZPU01.8._F">ZPU01!$I$14</definedName>
    <definedName name="ZPU01.8._G">ZPU01!$J$14</definedName>
    <definedName name="ZPU01.8._H">ZPU01!$K$14</definedName>
    <definedName name="ZPU01.8._I">ZPU01!$L$14</definedName>
    <definedName name="ZPU01.8._J">ZPU01!$M$14</definedName>
    <definedName name="ZPU01.8._K">ZPU01!$N$14</definedName>
    <definedName name="ZPU01.8._L">ZPU01!$O$14</definedName>
    <definedName name="ZPU02.1._A">ZPU02!$D$6</definedName>
    <definedName name="ZPU02.2._A">ZPU02!$D$7</definedName>
    <definedName name="ZPU02.2.1._A">ZPU02!$D$8</definedName>
    <definedName name="ZPU02.2.2._A">ZPU02!$D$9</definedName>
    <definedName name="ZPU02.3._A">ZPU02!$D$10</definedName>
    <definedName name="ZPU02.4._A">ZPU02!$D$11</definedName>
    <definedName name="ZPU02.5._A">ZPU02!$D$12</definedName>
    <definedName name="ZWB01.1._A">ZWB01!$D$6</definedName>
    <definedName name="ZWB01.1.1._A">ZWB01!$D$7</definedName>
    <definedName name="ZWB01.1.10._0">ZWB01!$C$16</definedName>
    <definedName name="ZWB01.1.10._A">ZWB01!$D$16</definedName>
    <definedName name="ZWB01.1.11._0">ZWB01!$C$17</definedName>
    <definedName name="ZWB01.1.11._A">ZWB01!$D$17</definedName>
    <definedName name="ZWB01.1.12._A">ZWB01!$D$18</definedName>
    <definedName name="ZWB01.1.2._A">ZWB01!$D$8</definedName>
    <definedName name="ZWB01.1.3._A">ZWB01!$D$9</definedName>
    <definedName name="ZWB01.1.4._A">ZWB01!$D$10</definedName>
    <definedName name="ZWB01.1.5._0">ZWB01!$C$11</definedName>
    <definedName name="ZWB01.1.5._A">ZWB01!$D$11</definedName>
    <definedName name="ZWB01.1.6._0">ZWB01!$C$12</definedName>
    <definedName name="ZWB01.1.6._A">ZWB01!$D$12</definedName>
    <definedName name="ZWB01.1.7._0">ZWB01!$C$13</definedName>
    <definedName name="ZWB01.1.7._A">ZWB01!$D$13</definedName>
    <definedName name="ZWB01.1.8._0">ZWB01!$C$14</definedName>
    <definedName name="ZWB01.1.8._A">ZWB01!$D$14</definedName>
    <definedName name="ZWB01.1.9._0">ZWB01!$C$15</definedName>
    <definedName name="ZWB01.1.9._A">ZWB01!$D$15</definedName>
    <definedName name="ZWE01.1._A">ZWE01!$D$7</definedName>
    <definedName name="ZWE01.1._B">ZWE01!$E$7</definedName>
    <definedName name="ZWE01.1._C">ZWE01!$F$7</definedName>
    <definedName name="ZWE01.1._D">ZWE01!$G$7</definedName>
    <definedName name="ZWE01.1._E">ZWE01!$H$7</definedName>
    <definedName name="ZWE01.1._F">ZWE01!$I$7</definedName>
    <definedName name="ZWE01.2._A">ZWE01!$D$8</definedName>
    <definedName name="ZWE01.2._B">ZWE01!$E$8</definedName>
    <definedName name="ZWE01.2._C">ZWE01!$F$8</definedName>
    <definedName name="ZWE01.2._D">ZWE01!$G$8</definedName>
    <definedName name="ZWE01.2._E">ZWE01!$H$8</definedName>
    <definedName name="ZWE01.2._F">ZWE01!$I$8</definedName>
    <definedName name="ZWE01.3._A">ZWE01!$D$9</definedName>
    <definedName name="ZWE01.3._B">ZWE01!$E$9</definedName>
    <definedName name="ZWE01.3._C">ZWE01!$F$9</definedName>
    <definedName name="ZWE01.3._D">ZWE01!$G$9</definedName>
    <definedName name="ZWE01.3._E">ZWE01!$H$9</definedName>
    <definedName name="ZWE01.3._F">ZWE01!$I$9</definedName>
    <definedName name="ZWE01.4._A">ZWE01!$D$10</definedName>
    <definedName name="ZWE01.4._B">ZWE01!$E$10</definedName>
    <definedName name="ZWE01.4._C">ZWE01!$F$10</definedName>
    <definedName name="ZWE01.4._D">ZWE01!$G$10</definedName>
    <definedName name="ZWE01.4._E">ZWE01!$H$10</definedName>
    <definedName name="ZWE01.4._F">ZWE01!$I$10</definedName>
    <definedName name="ZWE01.5._A">ZWE01!$D$11</definedName>
    <definedName name="ZWE01.5._B">ZWE01!$E$11</definedName>
    <definedName name="ZWE01.5._C">ZWE01!$F$11</definedName>
    <definedName name="ZWE01.5._D">ZWE01!$G$11</definedName>
    <definedName name="ZWE01.5._E">ZWE01!$H$11</definedName>
    <definedName name="ZWE01.5._F">ZWE01!$I$11</definedName>
    <definedName name="ZWE01.6._A">ZWE01!$D$12</definedName>
    <definedName name="ZWE01.6._B">ZWE01!$E$12</definedName>
    <definedName name="ZWE01.6._C">ZWE01!$F$12</definedName>
    <definedName name="ZWE01.6._D">ZWE01!$G$12</definedName>
    <definedName name="ZWE01.6._E">ZWE01!$H$12</definedName>
    <definedName name="ZWE01.6._F">ZWE01!$I$12</definedName>
    <definedName name="ZWE02.1._A">ZWE02!$D$7</definedName>
    <definedName name="ZWE02.1._B">ZWE02!$E$7</definedName>
    <definedName name="ZWE02.1._C">ZWE02!$F$7</definedName>
    <definedName name="ZWE02.1._D">ZWE02!$G$7</definedName>
    <definedName name="ZWE02.1._E">ZWE02!$H$7</definedName>
    <definedName name="ZWE02.1._F">ZWE02!$I$7</definedName>
    <definedName name="ZWE02.2._A">ZWE02!$D$8</definedName>
    <definedName name="ZWE02.2._B">ZWE02!$E$8</definedName>
    <definedName name="ZWE02.2._C">ZWE02!$F$8</definedName>
    <definedName name="ZWE02.2._D">ZWE02!$G$8</definedName>
    <definedName name="ZWE02.2._E">ZWE02!$H$8</definedName>
    <definedName name="ZWE02.2._F">ZWE02!$I$8</definedName>
    <definedName name="ZWE02.3._A">ZWE02!$D$9</definedName>
    <definedName name="ZWE02.3._B">ZWE02!$E$9</definedName>
    <definedName name="ZWE02.3._C">ZWE02!$F$9</definedName>
    <definedName name="ZWE02.3._D">ZWE02!$G$9</definedName>
    <definedName name="ZWE02.3._E">ZWE02!$H$9</definedName>
    <definedName name="ZWE02.3._F">ZWE02!$I$9</definedName>
    <definedName name="ZWE02.4._A">ZWE02!$D$10</definedName>
    <definedName name="ZWE02.4._B">ZWE02!$E$10</definedName>
    <definedName name="ZWE02.4._C">ZWE02!$F$10</definedName>
    <definedName name="ZWE02.4._D">ZWE02!$G$10</definedName>
    <definedName name="ZWE02.4._E">ZWE02!$H$10</definedName>
    <definedName name="ZWE02.4._F">ZWE02!$I$10</definedName>
    <definedName name="ZWE02.5._A">ZWE02!$D$11</definedName>
    <definedName name="ZWE02.5._B">ZWE02!$E$11</definedName>
    <definedName name="ZWE02.5._C">ZWE02!$F$11</definedName>
    <definedName name="ZWE02.5._D">ZWE02!$G$11</definedName>
    <definedName name="ZWE02.5._E">ZWE02!$H$11</definedName>
    <definedName name="ZWE02.5._F">ZWE02!$I$11</definedName>
    <definedName name="ZWE02.6._A">ZWE02!$D$12</definedName>
    <definedName name="ZWE02.6._B">ZWE02!$E$12</definedName>
    <definedName name="ZWE02.6._C">ZWE02!$F$12</definedName>
    <definedName name="ZWE02.6._D">ZWE02!$G$12</definedName>
    <definedName name="ZWE02.6._E">ZWE02!$H$12</definedName>
    <definedName name="ZWE02.6._F">ZWE02!$I$12</definedName>
    <definedName name="ZZFW01.1._A">ZZFW01!$D$6</definedName>
    <definedName name="ZZFW01.1.1._A">ZZFW01!$D$7</definedName>
    <definedName name="ZZFW01.1.2._A">ZZFW01!$D$8</definedName>
    <definedName name="ZZFW01.10._A">ZZFW01!$D$86</definedName>
    <definedName name="ZZFW01.11._A">ZZFW01!$D$87</definedName>
    <definedName name="ZZFW01.11.1._A">ZZFW01!$D$88</definedName>
    <definedName name="ZZFW01.11.2._A">ZZFW01!$D$89</definedName>
    <definedName name="ZZFW01.11.3._A">ZZFW01!$D$90</definedName>
    <definedName name="ZZFW01.12._A">ZZFW01!$D$91</definedName>
    <definedName name="ZZFW01.13._A">ZZFW01!$D$92</definedName>
    <definedName name="ZZFW01.2._A">ZZFW01!$D$9</definedName>
    <definedName name="ZZFW01.3._A">ZZFW01!$D$10</definedName>
    <definedName name="ZZFW01.3.1._A">ZZFW01!$D$11</definedName>
    <definedName name="ZZFW01.3.1.1._A">ZZFW01!$D$12</definedName>
    <definedName name="ZZFW01.3.1.1.1._A">ZZFW01!$D$13</definedName>
    <definedName name="ZZFW01.3.1.1.2._0">ZZFW01!$C$14</definedName>
    <definedName name="ZZFW01.3.1.1.2._A">ZZFW01!$D$14</definedName>
    <definedName name="ZZFW01.3.1.1.3._0">ZZFW01!$C$15</definedName>
    <definedName name="ZZFW01.3.1.1.3._A">ZZFW01!$D$15</definedName>
    <definedName name="ZZFW01.3.1.1.4._0">ZZFW01!$C$16</definedName>
    <definedName name="ZZFW01.3.1.1.4._A">ZZFW01!$D$16</definedName>
    <definedName name="ZZFW01.3.1.1.5._0">ZZFW01!$C$17</definedName>
    <definedName name="ZZFW01.3.1.1.5._A">ZZFW01!$D$17</definedName>
    <definedName name="ZZFW01.3.1.2._A">ZZFW01!$D$18</definedName>
    <definedName name="ZZFW01.3.1.2.1._A">ZZFW01!$D$19</definedName>
    <definedName name="ZZFW01.3.1.2.2._0">ZZFW01!$C$20</definedName>
    <definedName name="ZZFW01.3.1.2.2._A">ZZFW01!$D$20</definedName>
    <definedName name="ZZFW01.3.1.2.3._0">ZZFW01!$C$21</definedName>
    <definedName name="ZZFW01.3.1.2.3._A">ZZFW01!$D$21</definedName>
    <definedName name="ZZFW01.3.1.2.4._0">ZZFW01!$C$22</definedName>
    <definedName name="ZZFW01.3.1.2.4._A">ZZFW01!$D$22</definedName>
    <definedName name="ZZFW01.3.1.2.5._0">ZZFW01!$C$23</definedName>
    <definedName name="ZZFW01.3.1.2.5._A">ZZFW01!$D$23</definedName>
    <definedName name="ZZFW01.4._A">ZZFW01!$D$24</definedName>
    <definedName name="ZZFW01.5._A">ZZFW01!$D$25</definedName>
    <definedName name="ZZFW01.5.1._A">ZZFW01!$D$26</definedName>
    <definedName name="ZZFW01.5.1.1._A">ZZFW01!$D$27</definedName>
    <definedName name="ZZFW01.5.1.1.1._A">ZZFW01!$D$28</definedName>
    <definedName name="ZZFW01.5.1.1.2._A">ZZFW01!$D$29</definedName>
    <definedName name="ZZFW01.5.1.1.3._0">ZZFW01!$C$30</definedName>
    <definedName name="ZZFW01.5.1.1.3._A">ZZFW01!$D$30</definedName>
    <definedName name="ZZFW01.5.1.2._A">ZZFW01!$D$31</definedName>
    <definedName name="ZZFW01.5.1.2.1._A">ZZFW01!$D$32</definedName>
    <definedName name="ZZFW01.5.1.2.2._0">ZZFW01!$C$33</definedName>
    <definedName name="ZZFW01.5.1.2.2._A">ZZFW01!$D$33</definedName>
    <definedName name="ZZFW01.5.1.2.3._0">ZZFW01!$C$34</definedName>
    <definedName name="ZZFW01.5.1.2.3._A">ZZFW01!$D$34</definedName>
    <definedName name="ZZFW01.6._A">ZZFW01!$D$35</definedName>
    <definedName name="ZZFW01.7._A">ZZFW01!$D$36</definedName>
    <definedName name="ZZFW01.7.1._A">ZZFW01!$D$37</definedName>
    <definedName name="ZZFW01.7.1.1._A">ZZFW01!$D$38</definedName>
    <definedName name="ZZFW01.7.1.1.1._0">ZZFW01!$C$39</definedName>
    <definedName name="ZZFW01.7.1.1.1._A">ZZFW01!$D$39</definedName>
    <definedName name="ZZFW01.7.1.1.2._0">ZZFW01!$C$40</definedName>
    <definedName name="ZZFW01.7.1.1.2._A">ZZFW01!$D$40</definedName>
    <definedName name="ZZFW01.7.1.1.3._0">ZZFW01!$C$41</definedName>
    <definedName name="ZZFW01.7.1.1.3._A">ZZFW01!$D$41</definedName>
    <definedName name="ZZFW01.7.1.1.4._0">ZZFW01!$C$42</definedName>
    <definedName name="ZZFW01.7.1.1.4._A">ZZFW01!$D$42</definedName>
    <definedName name="ZZFW01.7.1.1.5._0">ZZFW01!$C$43</definedName>
    <definedName name="ZZFW01.7.1.1.5._A">ZZFW01!$D$43</definedName>
    <definedName name="ZZFW01.7.1.2._A">ZZFW01!$D$44</definedName>
    <definedName name="ZZFW01.7.1.2.1._A">ZZFW01!$D$45</definedName>
    <definedName name="ZZFW01.7.1.2.2._0">ZZFW01!$C$46</definedName>
    <definedName name="ZZFW01.7.1.2.2._A">ZZFW01!$D$46</definedName>
    <definedName name="ZZFW01.7.1.2.3._0">ZZFW01!$C$47</definedName>
    <definedName name="ZZFW01.7.1.2.3._A">ZZFW01!$D$47</definedName>
    <definedName name="ZZFW01.7.1.2.4._0">ZZFW01!$C$48</definedName>
    <definedName name="ZZFW01.7.1.2.4._A">ZZFW01!$D$48</definedName>
    <definedName name="ZZFW01.7.1.2.5._0">ZZFW01!$C$49</definedName>
    <definedName name="ZZFW01.7.1.2.5._A">ZZFW01!$D$49</definedName>
    <definedName name="ZZFW01.8._A">ZZFW01!$D$50</definedName>
    <definedName name="ZZFW01.9._A">ZZFW01!$D$51</definedName>
    <definedName name="ZZFW01.9.1._A">ZZFW01!$D$52</definedName>
    <definedName name="ZZFW01.9.1.1._A">ZZFW01!$D$53</definedName>
    <definedName name="ZZFW01.9.1.2._A">ZZFW01!$D$54</definedName>
    <definedName name="ZZFW01.9.2._A">ZZFW01!$D$55</definedName>
    <definedName name="ZZFW01.9.3._A">ZZFW01!$D$56</definedName>
    <definedName name="ZZFW01.9.3.1._A">ZZFW01!$D$57</definedName>
    <definedName name="ZZFW01.9.3.1.1._A">ZZFW01!$D$58</definedName>
    <definedName name="ZZFW01.9.3.1.2._0">ZZFW01!$C$59</definedName>
    <definedName name="ZZFW01.9.3.1.2._A">ZZFW01!$D$59</definedName>
    <definedName name="ZZFW01.9.3.1.3._0">ZZFW01!$C$60</definedName>
    <definedName name="ZZFW01.9.3.1.3._A">ZZFW01!$D$60</definedName>
    <definedName name="ZZFW01.9.3.1.4._0">ZZFW01!$C$61</definedName>
    <definedName name="ZZFW01.9.3.1.4._A">ZZFW01!$D$61</definedName>
    <definedName name="ZZFW01.9.3.2._A">ZZFW01!$D$62</definedName>
    <definedName name="ZZFW01.9.3.2.1._0">ZZFW01!$C$63</definedName>
    <definedName name="ZZFW01.9.3.2.1._A">ZZFW01!$D$63</definedName>
    <definedName name="ZZFW01.9.3.2.2._0">ZZFW01!$C$64</definedName>
    <definedName name="ZZFW01.9.3.2.2._A">ZZFW01!$D$64</definedName>
    <definedName name="ZZFW01.9.3.2.3._0">ZZFW01!$C$65</definedName>
    <definedName name="ZZFW01.9.3.2.3._A">ZZFW01!$D$65</definedName>
    <definedName name="ZZFW01.9.3.2.4._0">ZZFW01!$C$66</definedName>
    <definedName name="ZZFW01.9.3.2.4._A">ZZFW01!$D$66</definedName>
    <definedName name="ZZFW01.9.4._A">ZZFW01!$D$67</definedName>
    <definedName name="ZZFW01.9.5._A">ZZFW01!$D$68</definedName>
    <definedName name="ZZFW01.9.5.1._A">ZZFW01!$D$69</definedName>
    <definedName name="ZZFW01.9.5.2._A">ZZFW01!$D$70</definedName>
    <definedName name="ZZFW01.9.6._A">ZZFW01!$D$71</definedName>
    <definedName name="ZZFW01.9.7._A">ZZFW01!$D$72</definedName>
    <definedName name="ZZFW01.9.7.1._A">ZZFW01!$D$73</definedName>
    <definedName name="ZZFW01.9.7.1.1._A">ZZFW01!$D$74</definedName>
    <definedName name="ZZFW01.9.7.1.2._0">ZZFW01!$C$75</definedName>
    <definedName name="ZZFW01.9.7.1.2._A">ZZFW01!$D$75</definedName>
    <definedName name="ZZFW01.9.7.1.3._0">ZZFW01!$C$76</definedName>
    <definedName name="ZZFW01.9.7.1.3._A">ZZFW01!$D$76</definedName>
    <definedName name="ZZFW01.9.7.1.4._0">ZZFW01!$C$77</definedName>
    <definedName name="ZZFW01.9.7.1.4._A">ZZFW01!$D$77</definedName>
    <definedName name="ZZFW01.9.7.1.5._0">ZZFW01!$C$78</definedName>
    <definedName name="ZZFW01.9.7.1.5._A">ZZFW01!$D$78</definedName>
    <definedName name="ZZFW01.9.7.2._A">ZZFW01!$D$79</definedName>
    <definedName name="ZZFW01.9.7.2.1._0">ZZFW01!$C$80</definedName>
    <definedName name="ZZFW01.9.7.2.1._A">ZZFW01!$D$80</definedName>
    <definedName name="ZZFW01.9.7.2.2._0">ZZFW01!$C$81</definedName>
    <definedName name="ZZFW01.9.7.2.2._A">ZZFW01!$D$81</definedName>
    <definedName name="ZZFW01.9.7.2.3._0">ZZFW01!$C$82</definedName>
    <definedName name="ZZFW01.9.7.2.3._A">ZZFW01!$D$82</definedName>
    <definedName name="ZZFW01.9.7.2.4._0">ZZFW01!$C$83</definedName>
    <definedName name="ZZFW01.9.7.2.4._A">ZZFW01!$D$83</definedName>
    <definedName name="ZZFW01.9.7.2.5._0">ZZFW01!$C$84</definedName>
    <definedName name="ZZFW01.9.7.2.5._A">ZZFW01!$D$84</definedName>
    <definedName name="ZZFW01.9.8._A">ZZFW01!$D$85</definedName>
  </definedNames>
  <calcPr calcId="162913"/>
</workbook>
</file>

<file path=xl/calcChain.xml><?xml version="1.0" encoding="utf-8"?>
<calcChain xmlns="http://schemas.openxmlformats.org/spreadsheetml/2006/main">
  <c r="E16" i="123" l="1"/>
  <c r="F16" i="123"/>
  <c r="G16" i="123"/>
  <c r="H16" i="123"/>
  <c r="D16" i="123"/>
  <c r="I15" i="33" l="1"/>
  <c r="H15" i="33"/>
  <c r="G15" i="33"/>
  <c r="E15" i="33"/>
  <c r="D15" i="33"/>
  <c r="F15" i="33"/>
  <c r="D53" i="51"/>
  <c r="D31" i="103" l="1"/>
  <c r="H138" i="137" l="1"/>
  <c r="H137" i="137"/>
  <c r="E18" i="83"/>
  <c r="F18" i="83"/>
  <c r="G18" i="83"/>
  <c r="H18" i="83"/>
  <c r="I18" i="83"/>
  <c r="J18" i="83"/>
  <c r="E19" i="83"/>
  <c r="F19" i="83"/>
  <c r="G19" i="83"/>
  <c r="H19" i="83"/>
  <c r="I19" i="83"/>
  <c r="J19" i="83"/>
  <c r="D19" i="83"/>
  <c r="D18" i="83"/>
  <c r="H104" i="137"/>
  <c r="E31" i="90"/>
  <c r="F31" i="90"/>
  <c r="G31" i="90"/>
  <c r="H31" i="90"/>
  <c r="I31" i="90"/>
  <c r="J31" i="90"/>
  <c r="K31" i="90"/>
  <c r="L31" i="90"/>
  <c r="M31" i="90"/>
  <c r="N31" i="90"/>
  <c r="O31" i="90"/>
  <c r="P31" i="90"/>
  <c r="Q31" i="90"/>
  <c r="R31" i="90"/>
  <c r="S31" i="90"/>
  <c r="T31" i="90"/>
  <c r="U31" i="90"/>
  <c r="V31" i="90"/>
  <c r="W31" i="90"/>
  <c r="D31" i="90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D31" i="89"/>
  <c r="D33" i="62"/>
  <c r="E31" i="62"/>
  <c r="F31" i="62"/>
  <c r="G31" i="62"/>
  <c r="D33" i="59"/>
  <c r="D115" i="49"/>
  <c r="D114" i="49"/>
  <c r="D113" i="49"/>
  <c r="D112" i="49"/>
  <c r="D111" i="49"/>
  <c r="D110" i="49"/>
  <c r="D109" i="49"/>
  <c r="D108" i="49"/>
  <c r="D107" i="49"/>
  <c r="D106" i="49"/>
  <c r="D105" i="49"/>
  <c r="D104" i="49"/>
  <c r="D103" i="49"/>
  <c r="D102" i="49"/>
  <c r="D101" i="49"/>
  <c r="D100" i="49"/>
  <c r="D99" i="49"/>
  <c r="D98" i="49"/>
  <c r="D97" i="49"/>
  <c r="D96" i="49"/>
  <c r="D95" i="49"/>
  <c r="D63" i="48"/>
  <c r="D49" i="66" l="1"/>
  <c r="D40" i="94" l="1"/>
  <c r="D47" i="2" l="1"/>
  <c r="D59" i="95" l="1"/>
  <c r="E18" i="87" l="1"/>
  <c r="F18" i="87"/>
  <c r="G18" i="87"/>
  <c r="H18" i="87"/>
  <c r="I18" i="87"/>
  <c r="J18" i="87"/>
  <c r="K18" i="87"/>
  <c r="L18" i="87"/>
  <c r="M18" i="87"/>
  <c r="N18" i="87"/>
  <c r="O18" i="87"/>
  <c r="P18" i="87"/>
  <c r="Q18" i="87"/>
  <c r="R18" i="87"/>
  <c r="S18" i="87"/>
  <c r="T18" i="87"/>
  <c r="U18" i="87"/>
  <c r="V18" i="87"/>
  <c r="W18" i="87"/>
  <c r="X18" i="87"/>
  <c r="D18" i="87"/>
  <c r="D50" i="2" l="1"/>
  <c r="F66" i="40" l="1"/>
  <c r="F65" i="40"/>
  <c r="F64" i="40"/>
  <c r="F63" i="40"/>
  <c r="F62" i="40"/>
  <c r="F61" i="40"/>
  <c r="F60" i="40"/>
  <c r="F59" i="40"/>
  <c r="D18" i="67" l="1"/>
  <c r="D21" i="65"/>
  <c r="E38" i="2"/>
  <c r="D39" i="47"/>
  <c r="D43" i="47" l="1"/>
  <c r="F6" i="94" l="1"/>
  <c r="F7" i="135"/>
  <c r="F8" i="135"/>
  <c r="F9" i="135"/>
  <c r="F10" i="135"/>
  <c r="F11" i="135"/>
  <c r="F6" i="135"/>
  <c r="E27" i="131"/>
  <c r="E28" i="131"/>
  <c r="E29" i="131"/>
  <c r="E30" i="131"/>
  <c r="E31" i="131"/>
  <c r="E32" i="131"/>
  <c r="E33" i="131"/>
  <c r="E34" i="131"/>
  <c r="E35" i="131"/>
  <c r="E36" i="131"/>
  <c r="E37" i="131"/>
  <c r="E26" i="131"/>
  <c r="E10" i="131"/>
  <c r="E11" i="131"/>
  <c r="E12" i="131"/>
  <c r="E13" i="131"/>
  <c r="E14" i="131"/>
  <c r="E15" i="131"/>
  <c r="E16" i="131"/>
  <c r="E17" i="131"/>
  <c r="E18" i="131"/>
  <c r="E19" i="131"/>
  <c r="E20" i="131"/>
  <c r="E9" i="131"/>
  <c r="R11" i="31"/>
  <c r="E20" i="70"/>
  <c r="E21" i="70"/>
  <c r="E22" i="70"/>
  <c r="E23" i="70"/>
  <c r="E24" i="70"/>
  <c r="E25" i="70"/>
  <c r="E26" i="70"/>
  <c r="E27" i="70"/>
  <c r="E19" i="70"/>
  <c r="E9" i="70"/>
  <c r="E10" i="70"/>
  <c r="E11" i="70"/>
  <c r="E12" i="70"/>
  <c r="E13" i="70"/>
  <c r="E14" i="70"/>
  <c r="E15" i="70"/>
  <c r="E16" i="70"/>
  <c r="E8" i="70"/>
  <c r="E15" i="69"/>
  <c r="E14" i="69"/>
  <c r="E13" i="69"/>
  <c r="E12" i="69"/>
  <c r="E11" i="69"/>
  <c r="E10" i="69"/>
  <c r="E9" i="69"/>
  <c r="E8" i="69"/>
  <c r="E17" i="68"/>
  <c r="E16" i="68"/>
  <c r="E15" i="68"/>
  <c r="E14" i="68"/>
  <c r="E13" i="68"/>
  <c r="E12" i="68"/>
  <c r="E11" i="68"/>
  <c r="E9" i="64"/>
  <c r="E10" i="64"/>
  <c r="E11" i="64"/>
  <c r="E12" i="64"/>
  <c r="E13" i="64"/>
  <c r="E14" i="64"/>
  <c r="E15" i="64"/>
  <c r="E8" i="64"/>
  <c r="D59" i="51"/>
  <c r="D51" i="50"/>
  <c r="E84" i="49"/>
  <c r="E83" i="49"/>
  <c r="E82" i="49"/>
  <c r="E81" i="49"/>
  <c r="E80" i="49"/>
  <c r="E78" i="49"/>
  <c r="E77" i="49"/>
  <c r="E76" i="49"/>
  <c r="E75" i="49"/>
  <c r="E66" i="49"/>
  <c r="E65" i="49"/>
  <c r="E64" i="49"/>
  <c r="E63" i="49"/>
  <c r="E61" i="49"/>
  <c r="E60" i="49"/>
  <c r="E59" i="49"/>
  <c r="E49" i="49"/>
  <c r="E48" i="49"/>
  <c r="E47" i="49"/>
  <c r="E46" i="49"/>
  <c r="E43" i="49"/>
  <c r="E42" i="49"/>
  <c r="E41" i="49"/>
  <c r="E40" i="49"/>
  <c r="E39" i="49"/>
  <c r="E34" i="49"/>
  <c r="E33" i="49"/>
  <c r="E30" i="49"/>
  <c r="E23" i="49"/>
  <c r="E22" i="49"/>
  <c r="E21" i="49"/>
  <c r="E20" i="49"/>
  <c r="E17" i="49"/>
  <c r="E16" i="49"/>
  <c r="E15" i="49"/>
  <c r="E14" i="49"/>
  <c r="K7" i="45"/>
  <c r="K8" i="45"/>
  <c r="K9" i="45"/>
  <c r="K10" i="45"/>
  <c r="K11" i="45"/>
  <c r="K12" i="45"/>
  <c r="K13" i="45"/>
  <c r="K14" i="45"/>
  <c r="K15" i="45"/>
  <c r="K16" i="45"/>
  <c r="K17" i="45"/>
  <c r="K18" i="45"/>
  <c r="K19" i="45"/>
  <c r="K20" i="45"/>
  <c r="K21" i="45"/>
  <c r="K22" i="45"/>
  <c r="K6" i="45"/>
  <c r="E35" i="2" l="1"/>
  <c r="F7" i="111" l="1"/>
  <c r="F8" i="111"/>
  <c r="F9" i="111"/>
  <c r="F10" i="111"/>
  <c r="F11" i="111"/>
  <c r="F12" i="111"/>
  <c r="F13" i="111"/>
  <c r="F14" i="111"/>
  <c r="F15" i="111"/>
  <c r="F16" i="111"/>
  <c r="F17" i="111"/>
  <c r="F22" i="94"/>
  <c r="D57" i="51"/>
  <c r="D56" i="51"/>
  <c r="D55" i="51"/>
  <c r="D54" i="51"/>
  <c r="D49" i="50"/>
  <c r="D48" i="50"/>
  <c r="D46" i="50"/>
  <c r="D47" i="50"/>
  <c r="E21" i="51"/>
  <c r="E22" i="51"/>
  <c r="E23" i="51"/>
  <c r="E24" i="51"/>
  <c r="E25" i="51"/>
  <c r="E26" i="51"/>
  <c r="E28" i="51"/>
  <c r="E29" i="51"/>
  <c r="E30" i="51"/>
  <c r="E31" i="51"/>
  <c r="E32" i="51"/>
  <c r="E33" i="51"/>
  <c r="E34" i="51"/>
  <c r="E35" i="51"/>
  <c r="E36" i="51"/>
  <c r="E37" i="51"/>
  <c r="E38" i="51"/>
  <c r="E39" i="51"/>
  <c r="E40" i="51"/>
  <c r="E41" i="51"/>
  <c r="E42" i="51"/>
  <c r="E43" i="51"/>
  <c r="E44" i="51"/>
  <c r="E45" i="51"/>
  <c r="E46" i="51"/>
  <c r="E47" i="51"/>
  <c r="E48" i="51"/>
  <c r="E49" i="51"/>
  <c r="E16" i="51"/>
  <c r="E17" i="51"/>
  <c r="E18" i="51"/>
  <c r="E19" i="51"/>
  <c r="E20" i="51"/>
  <c r="E19" i="18" l="1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D19" i="18"/>
  <c r="D49" i="99"/>
  <c r="D48" i="99"/>
  <c r="D47" i="99"/>
  <c r="D46" i="99"/>
  <c r="D45" i="99"/>
  <c r="D44" i="99"/>
  <c r="D43" i="99"/>
  <c r="E18" i="86"/>
  <c r="F18" i="86"/>
  <c r="G18" i="86"/>
  <c r="H18" i="86"/>
  <c r="I18" i="86"/>
  <c r="J18" i="86"/>
  <c r="K18" i="86"/>
  <c r="L18" i="86"/>
  <c r="M18" i="86"/>
  <c r="N18" i="86"/>
  <c r="O18" i="86"/>
  <c r="P18" i="86"/>
  <c r="Q18" i="86"/>
  <c r="R18" i="86"/>
  <c r="S18" i="86"/>
  <c r="T18" i="86"/>
  <c r="U18" i="86"/>
  <c r="V18" i="86"/>
  <c r="W18" i="86"/>
  <c r="X18" i="86"/>
  <c r="D18" i="86"/>
  <c r="E7" i="132" l="1"/>
  <c r="E8" i="132"/>
  <c r="E9" i="132"/>
  <c r="E10" i="132"/>
  <c r="E11" i="132"/>
  <c r="E12" i="132"/>
  <c r="E6" i="132"/>
  <c r="E7" i="131"/>
  <c r="E8" i="131"/>
  <c r="E21" i="131"/>
  <c r="E22" i="131"/>
  <c r="E23" i="131"/>
  <c r="E24" i="131"/>
  <c r="E25" i="131"/>
  <c r="E38" i="131"/>
  <c r="E39" i="131"/>
  <c r="E6" i="131"/>
  <c r="E7" i="130"/>
  <c r="E8" i="130"/>
  <c r="E9" i="130"/>
  <c r="E10" i="130"/>
  <c r="E11" i="130"/>
  <c r="E12" i="130"/>
  <c r="E13" i="130"/>
  <c r="E14" i="130"/>
  <c r="E15" i="130"/>
  <c r="E16" i="130"/>
  <c r="E17" i="130"/>
  <c r="E18" i="130"/>
  <c r="E19" i="130"/>
  <c r="E20" i="130"/>
  <c r="E21" i="130"/>
  <c r="E22" i="130"/>
  <c r="E23" i="130"/>
  <c r="E24" i="130"/>
  <c r="E25" i="130"/>
  <c r="E26" i="130"/>
  <c r="E27" i="130"/>
  <c r="E28" i="130"/>
  <c r="E29" i="130"/>
  <c r="E6" i="130"/>
  <c r="D31" i="130" s="1"/>
  <c r="G112" i="136" s="1"/>
  <c r="E8" i="129"/>
  <c r="E9" i="129"/>
  <c r="E10" i="129"/>
  <c r="E11" i="129"/>
  <c r="E12" i="129"/>
  <c r="E13" i="129"/>
  <c r="E14" i="129"/>
  <c r="E7" i="129"/>
  <c r="D16" i="129" s="1"/>
  <c r="G111" i="136" s="1"/>
  <c r="E7" i="128"/>
  <c r="E8" i="128"/>
  <c r="E9" i="128"/>
  <c r="E10" i="128"/>
  <c r="E11" i="128"/>
  <c r="E6" i="128"/>
  <c r="D13" i="128" s="1"/>
  <c r="G110" i="136" s="1"/>
  <c r="G109" i="136"/>
  <c r="D28" i="9"/>
  <c r="E7" i="127"/>
  <c r="E6" i="127"/>
  <c r="D9" i="127" s="1"/>
  <c r="G108" i="136" s="1"/>
  <c r="D19" i="43"/>
  <c r="J14" i="43"/>
  <c r="J13" i="43"/>
  <c r="J12" i="43"/>
  <c r="J9" i="43"/>
  <c r="J10" i="43"/>
  <c r="J11" i="43"/>
  <c r="J8" i="43"/>
  <c r="E7" i="126"/>
  <c r="E8" i="126"/>
  <c r="E9" i="126"/>
  <c r="E10" i="126"/>
  <c r="E11" i="126"/>
  <c r="E12" i="126"/>
  <c r="E13" i="126"/>
  <c r="E14" i="126"/>
  <c r="E15" i="126"/>
  <c r="E16" i="126"/>
  <c r="E17" i="126"/>
  <c r="E18" i="126"/>
  <c r="E19" i="126"/>
  <c r="E20" i="126"/>
  <c r="E21" i="126"/>
  <c r="E22" i="126"/>
  <c r="E23" i="126"/>
  <c r="E24" i="126"/>
  <c r="E25" i="126"/>
  <c r="E26" i="126"/>
  <c r="E27" i="126"/>
  <c r="E28" i="126"/>
  <c r="E29" i="126"/>
  <c r="E30" i="126"/>
  <c r="E31" i="126"/>
  <c r="E32" i="126"/>
  <c r="E33" i="126"/>
  <c r="E34" i="126"/>
  <c r="E35" i="126"/>
  <c r="E36" i="126"/>
  <c r="E37" i="126"/>
  <c r="E38" i="126"/>
  <c r="E6" i="126"/>
  <c r="F35" i="125"/>
  <c r="F34" i="125"/>
  <c r="F33" i="125"/>
  <c r="F8" i="125"/>
  <c r="F7" i="125"/>
  <c r="F6" i="125"/>
  <c r="F9" i="125"/>
  <c r="F10" i="125"/>
  <c r="F11" i="125"/>
  <c r="F12" i="125"/>
  <c r="F13" i="125"/>
  <c r="F14" i="125"/>
  <c r="F15" i="125"/>
  <c r="F16" i="125"/>
  <c r="F17" i="125"/>
  <c r="F18" i="125"/>
  <c r="F19" i="125"/>
  <c r="F20" i="125"/>
  <c r="F21" i="125"/>
  <c r="F22" i="125"/>
  <c r="F23" i="125"/>
  <c r="F24" i="125"/>
  <c r="F25" i="125"/>
  <c r="F26" i="125"/>
  <c r="F27" i="125"/>
  <c r="F28" i="125"/>
  <c r="F29" i="125"/>
  <c r="F30" i="125"/>
  <c r="F31" i="125"/>
  <c r="F32" i="125"/>
  <c r="E7" i="124"/>
  <c r="E8" i="124"/>
  <c r="E9" i="124"/>
  <c r="E6" i="124"/>
  <c r="E7" i="121"/>
  <c r="E8" i="121"/>
  <c r="E9" i="121"/>
  <c r="E10" i="121"/>
  <c r="E11" i="121"/>
  <c r="E12" i="121"/>
  <c r="E13" i="121"/>
  <c r="E14" i="121"/>
  <c r="E15" i="121"/>
  <c r="E16" i="121"/>
  <c r="E17" i="121"/>
  <c r="E18" i="121"/>
  <c r="E6" i="121"/>
  <c r="G107" i="136" l="1"/>
  <c r="H33" i="137"/>
  <c r="D14" i="124"/>
  <c r="G104" i="136" s="1"/>
  <c r="D25" i="121"/>
  <c r="G101" i="136" s="1"/>
  <c r="D46" i="126"/>
  <c r="G106" i="136" s="1"/>
  <c r="D14" i="132"/>
  <c r="G114" i="136" s="1"/>
  <c r="H37" i="137" l="1"/>
  <c r="H38" i="137"/>
  <c r="D29" i="120"/>
  <c r="G100" i="136" s="1"/>
  <c r="E7" i="120"/>
  <c r="E8" i="120"/>
  <c r="E9" i="120"/>
  <c r="E10" i="120"/>
  <c r="E11" i="120"/>
  <c r="E12" i="120"/>
  <c r="E13" i="120"/>
  <c r="E14" i="120"/>
  <c r="E15" i="120"/>
  <c r="E16" i="120"/>
  <c r="E17" i="120"/>
  <c r="E18" i="120"/>
  <c r="E19" i="120"/>
  <c r="E20" i="120"/>
  <c r="E21" i="120"/>
  <c r="E22" i="120"/>
  <c r="E6" i="120"/>
  <c r="F7" i="119"/>
  <c r="F8" i="119"/>
  <c r="F9" i="119"/>
  <c r="F10" i="119"/>
  <c r="F11" i="119"/>
  <c r="F12" i="119"/>
  <c r="F13" i="119"/>
  <c r="F14" i="119"/>
  <c r="F15" i="119"/>
  <c r="F16" i="119"/>
  <c r="F17" i="119"/>
  <c r="F18" i="119"/>
  <c r="F19" i="119"/>
  <c r="F20" i="119"/>
  <c r="F21" i="119"/>
  <c r="F6" i="119"/>
  <c r="D29" i="119" s="1"/>
  <c r="G99" i="136" s="1"/>
  <c r="E7" i="115"/>
  <c r="E8" i="115"/>
  <c r="E9" i="115"/>
  <c r="E6" i="115"/>
  <c r="E7" i="114"/>
  <c r="E8" i="114"/>
  <c r="E9" i="114"/>
  <c r="E10" i="114"/>
  <c r="E11" i="114"/>
  <c r="E12" i="114"/>
  <c r="E6" i="114"/>
  <c r="D18" i="114" s="1"/>
  <c r="G94" i="136" s="1"/>
  <c r="D22" i="111"/>
  <c r="G91" i="136" s="1"/>
  <c r="F6" i="111"/>
  <c r="E7" i="112"/>
  <c r="E8" i="112"/>
  <c r="E9" i="112"/>
  <c r="E10" i="112"/>
  <c r="E11" i="112"/>
  <c r="E12" i="112"/>
  <c r="E6" i="112"/>
  <c r="E7" i="113"/>
  <c r="E8" i="113"/>
  <c r="E9" i="113"/>
  <c r="E10" i="113"/>
  <c r="E11" i="113"/>
  <c r="E12" i="113"/>
  <c r="E13" i="113"/>
  <c r="E14" i="113"/>
  <c r="E15" i="113"/>
  <c r="E16" i="113"/>
  <c r="E17" i="113"/>
  <c r="E18" i="113"/>
  <c r="E19" i="113"/>
  <c r="E20" i="113"/>
  <c r="E21" i="113"/>
  <c r="E22" i="113"/>
  <c r="E23" i="113"/>
  <c r="E24" i="113"/>
  <c r="E25" i="113"/>
  <c r="E6" i="113"/>
  <c r="D32" i="113" s="1"/>
  <c r="G93" i="136" s="1"/>
  <c r="F7" i="95"/>
  <c r="F8" i="95"/>
  <c r="F9" i="95"/>
  <c r="F10" i="95"/>
  <c r="F11" i="95"/>
  <c r="F12" i="95"/>
  <c r="F13" i="95"/>
  <c r="F14" i="95"/>
  <c r="F15" i="95"/>
  <c r="F16" i="95"/>
  <c r="F17" i="95"/>
  <c r="F18" i="95"/>
  <c r="F19" i="95"/>
  <c r="F20" i="95"/>
  <c r="F21" i="95"/>
  <c r="F22" i="95"/>
  <c r="F23" i="95"/>
  <c r="F24" i="95"/>
  <c r="F25" i="95"/>
  <c r="F26" i="95"/>
  <c r="F27" i="95"/>
  <c r="F28" i="95"/>
  <c r="F29" i="95"/>
  <c r="F30" i="95"/>
  <c r="F31" i="95"/>
  <c r="F32" i="95"/>
  <c r="F33" i="95"/>
  <c r="F34" i="95"/>
  <c r="F35" i="95"/>
  <c r="F36" i="95"/>
  <c r="F37" i="95"/>
  <c r="F38" i="95"/>
  <c r="F39" i="95"/>
  <c r="F40" i="95"/>
  <c r="F41" i="95"/>
  <c r="F42" i="95"/>
  <c r="F43" i="95"/>
  <c r="F44" i="95"/>
  <c r="F45" i="95"/>
  <c r="F6" i="95"/>
  <c r="G70" i="136" s="1"/>
  <c r="F24" i="94"/>
  <c r="F25" i="94"/>
  <c r="F26" i="94"/>
  <c r="F27" i="94"/>
  <c r="F28" i="94"/>
  <c r="F29" i="94"/>
  <c r="F30" i="94"/>
  <c r="F23" i="94"/>
  <c r="F8" i="94"/>
  <c r="F9" i="94"/>
  <c r="F10" i="94"/>
  <c r="F11" i="94"/>
  <c r="F12" i="94"/>
  <c r="F13" i="94"/>
  <c r="F14" i="94"/>
  <c r="F15" i="94"/>
  <c r="F16" i="94"/>
  <c r="F17" i="94"/>
  <c r="F18" i="94"/>
  <c r="F19" i="94"/>
  <c r="F20" i="94"/>
  <c r="F21" i="94"/>
  <c r="F7" i="94"/>
  <c r="D38" i="94"/>
  <c r="D37" i="94"/>
  <c r="D36" i="94"/>
  <c r="D35" i="94"/>
  <c r="D33" i="94"/>
  <c r="D34" i="94"/>
  <c r="E20" i="92"/>
  <c r="F20" i="92"/>
  <c r="G20" i="92"/>
  <c r="H20" i="92"/>
  <c r="D20" i="92"/>
  <c r="E20" i="91"/>
  <c r="F20" i="91"/>
  <c r="G20" i="91"/>
  <c r="H20" i="91"/>
  <c r="D20" i="91"/>
  <c r="D11" i="115" l="1"/>
  <c r="G95" i="136" s="1"/>
  <c r="D17" i="112"/>
  <c r="G92" i="136" s="1"/>
  <c r="E31" i="59"/>
  <c r="F31" i="59"/>
  <c r="G31" i="59"/>
  <c r="H31" i="59"/>
  <c r="I31" i="59"/>
  <c r="J31" i="59"/>
  <c r="D31" i="59"/>
  <c r="E30" i="59"/>
  <c r="F30" i="59"/>
  <c r="G30" i="59"/>
  <c r="H30" i="59"/>
  <c r="I30" i="59"/>
  <c r="J30" i="59"/>
  <c r="D30" i="59"/>
  <c r="E29" i="59"/>
  <c r="F29" i="59"/>
  <c r="G29" i="59"/>
  <c r="H29" i="59"/>
  <c r="I29" i="59"/>
  <c r="J29" i="59"/>
  <c r="D29" i="59"/>
  <c r="E16" i="67"/>
  <c r="F16" i="67"/>
  <c r="G16" i="67"/>
  <c r="H16" i="67"/>
  <c r="I16" i="67"/>
  <c r="J16" i="67"/>
  <c r="K16" i="67"/>
  <c r="D31" i="62"/>
  <c r="E30" i="62"/>
  <c r="F30" i="62"/>
  <c r="G30" i="62"/>
  <c r="D30" i="62"/>
  <c r="E29" i="62"/>
  <c r="F29" i="62"/>
  <c r="G29" i="62"/>
  <c r="D29" i="62"/>
  <c r="D15" i="60"/>
  <c r="D16" i="61"/>
  <c r="D16" i="67"/>
  <c r="D21" i="72"/>
  <c r="D20" i="72"/>
  <c r="E27" i="45" l="1"/>
  <c r="F27" i="45"/>
  <c r="G27" i="45"/>
  <c r="H27" i="45"/>
  <c r="I27" i="45"/>
  <c r="J27" i="45"/>
  <c r="D27" i="45"/>
  <c r="E26" i="45"/>
  <c r="F26" i="45"/>
  <c r="G26" i="45"/>
  <c r="H26" i="45"/>
  <c r="I26" i="45"/>
  <c r="J26" i="45"/>
  <c r="D26" i="45"/>
  <c r="E25" i="45"/>
  <c r="F25" i="45"/>
  <c r="G25" i="45"/>
  <c r="H25" i="45"/>
  <c r="I25" i="45"/>
  <c r="J25" i="45"/>
  <c r="D25" i="45"/>
  <c r="D29" i="45" l="1"/>
  <c r="E14" i="135"/>
  <c r="D14" i="135"/>
  <c r="D16" i="135" s="1"/>
  <c r="G117" i="136" s="1"/>
  <c r="E15" i="134"/>
  <c r="F15" i="134"/>
  <c r="D15" i="134"/>
  <c r="E14" i="134"/>
  <c r="F14" i="134"/>
  <c r="D14" i="134"/>
  <c r="E18" i="133"/>
  <c r="F18" i="133"/>
  <c r="G18" i="133"/>
  <c r="H18" i="133"/>
  <c r="E17" i="133"/>
  <c r="F17" i="133"/>
  <c r="G17" i="133"/>
  <c r="H17" i="133"/>
  <c r="D17" i="133"/>
  <c r="D18" i="133"/>
  <c r="D44" i="131"/>
  <c r="D43" i="131"/>
  <c r="D42" i="131"/>
  <c r="D46" i="131" s="1"/>
  <c r="G113" i="136" s="1"/>
  <c r="D44" i="126"/>
  <c r="D43" i="126"/>
  <c r="D42" i="126"/>
  <c r="D41" i="126"/>
  <c r="E39" i="125"/>
  <c r="D41" i="125" s="1"/>
  <c r="D38" i="125"/>
  <c r="E38" i="125"/>
  <c r="D12" i="124"/>
  <c r="E34" i="118"/>
  <c r="F34" i="118"/>
  <c r="G34" i="118"/>
  <c r="H34" i="118"/>
  <c r="I34" i="118"/>
  <c r="J34" i="118"/>
  <c r="K34" i="118"/>
  <c r="L34" i="118"/>
  <c r="M34" i="118"/>
  <c r="N34" i="118"/>
  <c r="O34" i="118"/>
  <c r="P34" i="118"/>
  <c r="Q34" i="118"/>
  <c r="R34" i="118"/>
  <c r="S34" i="118"/>
  <c r="T34" i="118"/>
  <c r="U34" i="118"/>
  <c r="V34" i="118"/>
  <c r="W34" i="118"/>
  <c r="X34" i="118"/>
  <c r="D34" i="118"/>
  <c r="E33" i="118"/>
  <c r="F33" i="118"/>
  <c r="G33" i="118"/>
  <c r="H33" i="118"/>
  <c r="I33" i="118"/>
  <c r="J33" i="118"/>
  <c r="K33" i="118"/>
  <c r="L33" i="118"/>
  <c r="M33" i="118"/>
  <c r="N33" i="118"/>
  <c r="O33" i="118"/>
  <c r="P33" i="118"/>
  <c r="Q33" i="118"/>
  <c r="R33" i="118"/>
  <c r="S33" i="118"/>
  <c r="T33" i="118"/>
  <c r="U33" i="118"/>
  <c r="V33" i="118"/>
  <c r="W33" i="118"/>
  <c r="X33" i="118"/>
  <c r="D33" i="118"/>
  <c r="E32" i="118"/>
  <c r="F32" i="118"/>
  <c r="G32" i="118"/>
  <c r="H32" i="118"/>
  <c r="I32" i="118"/>
  <c r="J32" i="118"/>
  <c r="K32" i="118"/>
  <c r="L32" i="118"/>
  <c r="M32" i="118"/>
  <c r="N32" i="118"/>
  <c r="O32" i="118"/>
  <c r="P32" i="118"/>
  <c r="Q32" i="118"/>
  <c r="R32" i="118"/>
  <c r="S32" i="118"/>
  <c r="T32" i="118"/>
  <c r="U32" i="118"/>
  <c r="V32" i="118"/>
  <c r="W32" i="118"/>
  <c r="X32" i="118"/>
  <c r="D32" i="118"/>
  <c r="E31" i="118"/>
  <c r="F31" i="118"/>
  <c r="G31" i="118"/>
  <c r="H31" i="118"/>
  <c r="I31" i="118"/>
  <c r="J31" i="118"/>
  <c r="K31" i="118"/>
  <c r="L31" i="118"/>
  <c r="M31" i="118"/>
  <c r="N31" i="118"/>
  <c r="O31" i="118"/>
  <c r="P31" i="118"/>
  <c r="Q31" i="118"/>
  <c r="R31" i="118"/>
  <c r="S31" i="118"/>
  <c r="T31" i="118"/>
  <c r="U31" i="118"/>
  <c r="V31" i="118"/>
  <c r="W31" i="118"/>
  <c r="X31" i="118"/>
  <c r="D31" i="118"/>
  <c r="E30" i="118"/>
  <c r="F30" i="118"/>
  <c r="G30" i="118"/>
  <c r="H30" i="118"/>
  <c r="I30" i="118"/>
  <c r="J30" i="118"/>
  <c r="K30" i="118"/>
  <c r="L30" i="118"/>
  <c r="M30" i="118"/>
  <c r="N30" i="118"/>
  <c r="O30" i="118"/>
  <c r="P30" i="118"/>
  <c r="Q30" i="118"/>
  <c r="R30" i="118"/>
  <c r="S30" i="118"/>
  <c r="T30" i="118"/>
  <c r="U30" i="118"/>
  <c r="V30" i="118"/>
  <c r="W30" i="118"/>
  <c r="X30" i="118"/>
  <c r="D30" i="118"/>
  <c r="E29" i="118"/>
  <c r="F29" i="118"/>
  <c r="G29" i="118"/>
  <c r="H29" i="118"/>
  <c r="I29" i="118"/>
  <c r="J29" i="118"/>
  <c r="K29" i="118"/>
  <c r="L29" i="118"/>
  <c r="M29" i="118"/>
  <c r="N29" i="118"/>
  <c r="O29" i="118"/>
  <c r="P29" i="118"/>
  <c r="Q29" i="118"/>
  <c r="R29" i="118"/>
  <c r="S29" i="118"/>
  <c r="T29" i="118"/>
  <c r="U29" i="118"/>
  <c r="V29" i="118"/>
  <c r="W29" i="118"/>
  <c r="X29" i="118"/>
  <c r="D29" i="118"/>
  <c r="E43" i="110"/>
  <c r="F43" i="110"/>
  <c r="G43" i="110"/>
  <c r="H43" i="110"/>
  <c r="I43" i="110"/>
  <c r="J43" i="110"/>
  <c r="D43" i="110"/>
  <c r="E42" i="110"/>
  <c r="F42" i="110"/>
  <c r="G42" i="110"/>
  <c r="H42" i="110"/>
  <c r="I42" i="110"/>
  <c r="J42" i="110"/>
  <c r="D42" i="110"/>
  <c r="E41" i="110"/>
  <c r="F41" i="110"/>
  <c r="G41" i="110"/>
  <c r="H41" i="110"/>
  <c r="I41" i="110"/>
  <c r="J41" i="110"/>
  <c r="D41" i="110"/>
  <c r="E40" i="110"/>
  <c r="F40" i="110"/>
  <c r="G40" i="110"/>
  <c r="H40" i="110"/>
  <c r="I40" i="110"/>
  <c r="J40" i="110"/>
  <c r="D40" i="110"/>
  <c r="E39" i="110"/>
  <c r="F39" i="110"/>
  <c r="G39" i="110"/>
  <c r="H39" i="110"/>
  <c r="I39" i="110"/>
  <c r="J39" i="110"/>
  <c r="D39" i="110"/>
  <c r="E38" i="110"/>
  <c r="F38" i="110"/>
  <c r="G38" i="110"/>
  <c r="H38" i="110"/>
  <c r="I38" i="110"/>
  <c r="J38" i="110"/>
  <c r="D38" i="110"/>
  <c r="E37" i="110"/>
  <c r="F37" i="110"/>
  <c r="G37" i="110"/>
  <c r="H37" i="110"/>
  <c r="I37" i="110"/>
  <c r="J37" i="110"/>
  <c r="D37" i="110"/>
  <c r="E36" i="110"/>
  <c r="F36" i="110"/>
  <c r="G36" i="110"/>
  <c r="H36" i="110"/>
  <c r="I36" i="110"/>
  <c r="J36" i="110"/>
  <c r="D36" i="110"/>
  <c r="E35" i="110"/>
  <c r="F35" i="110"/>
  <c r="G35" i="110"/>
  <c r="H35" i="110"/>
  <c r="I35" i="110"/>
  <c r="J35" i="110"/>
  <c r="D35" i="110"/>
  <c r="E34" i="110"/>
  <c r="F34" i="110"/>
  <c r="G34" i="110"/>
  <c r="H34" i="110"/>
  <c r="I34" i="110"/>
  <c r="J34" i="110"/>
  <c r="D34" i="110"/>
  <c r="E57" i="108"/>
  <c r="F57" i="108"/>
  <c r="G57" i="108"/>
  <c r="H57" i="108"/>
  <c r="I57" i="108"/>
  <c r="J57" i="108"/>
  <c r="D57" i="108"/>
  <c r="E56" i="108"/>
  <c r="F56" i="108"/>
  <c r="G56" i="108"/>
  <c r="H56" i="108"/>
  <c r="I56" i="108"/>
  <c r="J56" i="108"/>
  <c r="D56" i="108"/>
  <c r="E55" i="108"/>
  <c r="F55" i="108"/>
  <c r="G55" i="108"/>
  <c r="H55" i="108"/>
  <c r="I55" i="108"/>
  <c r="J55" i="108"/>
  <c r="D55" i="108"/>
  <c r="E54" i="108"/>
  <c r="F54" i="108"/>
  <c r="G54" i="108"/>
  <c r="H54" i="108"/>
  <c r="I54" i="108"/>
  <c r="J54" i="108"/>
  <c r="D54" i="108"/>
  <c r="E53" i="108"/>
  <c r="F53" i="108"/>
  <c r="G53" i="108"/>
  <c r="H53" i="108"/>
  <c r="I53" i="108"/>
  <c r="J53" i="108"/>
  <c r="D53" i="108"/>
  <c r="E52" i="108"/>
  <c r="F52" i="108"/>
  <c r="G52" i="108"/>
  <c r="H52" i="108"/>
  <c r="I52" i="108"/>
  <c r="J52" i="108"/>
  <c r="D52" i="108"/>
  <c r="E51" i="108"/>
  <c r="F51" i="108"/>
  <c r="G51" i="108"/>
  <c r="H51" i="108"/>
  <c r="I51" i="108"/>
  <c r="J51" i="108"/>
  <c r="D51" i="108"/>
  <c r="E50" i="108"/>
  <c r="F50" i="108"/>
  <c r="G50" i="108"/>
  <c r="H50" i="108"/>
  <c r="I50" i="108"/>
  <c r="J50" i="108"/>
  <c r="D50" i="108"/>
  <c r="E49" i="108"/>
  <c r="F49" i="108"/>
  <c r="G49" i="108"/>
  <c r="H49" i="108"/>
  <c r="I49" i="108"/>
  <c r="J49" i="108"/>
  <c r="D49" i="108"/>
  <c r="E48" i="108"/>
  <c r="F48" i="108"/>
  <c r="G48" i="108"/>
  <c r="H48" i="108"/>
  <c r="I48" i="108"/>
  <c r="J48" i="108"/>
  <c r="D48" i="108"/>
  <c r="E47" i="108"/>
  <c r="F47" i="108"/>
  <c r="G47" i="108"/>
  <c r="H47" i="108"/>
  <c r="I47" i="108"/>
  <c r="J47" i="108"/>
  <c r="D47" i="108"/>
  <c r="E46" i="108"/>
  <c r="F46" i="108"/>
  <c r="G46" i="108"/>
  <c r="H46" i="108"/>
  <c r="I46" i="108"/>
  <c r="J46" i="108"/>
  <c r="D46" i="108"/>
  <c r="H110" i="137" l="1"/>
  <c r="H109" i="137"/>
  <c r="H101" i="137"/>
  <c r="H111" i="137"/>
  <c r="G105" i="136"/>
  <c r="M12" i="38"/>
  <c r="M13" i="38"/>
  <c r="M14" i="38"/>
  <c r="K17" i="38"/>
  <c r="L17" i="38"/>
  <c r="Y8" i="5"/>
  <c r="Y9" i="5"/>
  <c r="Y10" i="5"/>
  <c r="Y11" i="5"/>
  <c r="Y12" i="5"/>
  <c r="Y13" i="5"/>
  <c r="Y14" i="5"/>
  <c r="Y7" i="5"/>
  <c r="D19" i="5" s="1"/>
  <c r="K8" i="79"/>
  <c r="K9" i="79"/>
  <c r="K10" i="79"/>
  <c r="K11" i="79"/>
  <c r="G44" i="136"/>
  <c r="D17" i="15"/>
  <c r="D15" i="74"/>
  <c r="G40" i="136"/>
  <c r="D19" i="20"/>
  <c r="M7" i="59"/>
  <c r="M8" i="59"/>
  <c r="M9" i="59"/>
  <c r="M10" i="59"/>
  <c r="M11" i="59"/>
  <c r="M13" i="59"/>
  <c r="M14" i="59"/>
  <c r="M15" i="59"/>
  <c r="M16" i="59"/>
  <c r="M17" i="59"/>
  <c r="M19" i="59"/>
  <c r="M20" i="59"/>
  <c r="M21" i="59"/>
  <c r="M22" i="59"/>
  <c r="M23" i="59"/>
  <c r="M25" i="59"/>
  <c r="M26" i="59"/>
  <c r="F7" i="54"/>
  <c r="F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6" i="54"/>
  <c r="G51" i="136" l="1"/>
  <c r="D31" i="54"/>
  <c r="G20" i="136" s="1"/>
  <c r="E22" i="122" l="1"/>
  <c r="F22" i="122"/>
  <c r="D22" i="122"/>
  <c r="E21" i="122"/>
  <c r="F21" i="122"/>
  <c r="D21" i="122"/>
  <c r="E20" i="122"/>
  <c r="F20" i="122"/>
  <c r="D20" i="122"/>
  <c r="D23" i="121"/>
  <c r="D22" i="121"/>
  <c r="D21" i="121"/>
  <c r="D27" i="120"/>
  <c r="D26" i="120"/>
  <c r="D25" i="120"/>
  <c r="E27" i="119"/>
  <c r="D27" i="119"/>
  <c r="E26" i="119"/>
  <c r="D26" i="119"/>
  <c r="E25" i="119"/>
  <c r="D25" i="119"/>
  <c r="E24" i="119"/>
  <c r="D24" i="119"/>
  <c r="E20" i="117"/>
  <c r="F20" i="117"/>
  <c r="G20" i="117"/>
  <c r="H20" i="117"/>
  <c r="I20" i="117"/>
  <c r="J20" i="117"/>
  <c r="K20" i="117"/>
  <c r="L20" i="117"/>
  <c r="M20" i="117"/>
  <c r="N20" i="117"/>
  <c r="O20" i="117"/>
  <c r="P20" i="117"/>
  <c r="Q20" i="117"/>
  <c r="R20" i="117"/>
  <c r="S20" i="117"/>
  <c r="T20" i="117"/>
  <c r="U20" i="117"/>
  <c r="V20" i="117"/>
  <c r="W20" i="117"/>
  <c r="X20" i="117"/>
  <c r="E19" i="117"/>
  <c r="F19" i="117"/>
  <c r="G19" i="117"/>
  <c r="H19" i="117"/>
  <c r="I19" i="117"/>
  <c r="J19" i="117"/>
  <c r="K19" i="117"/>
  <c r="L19" i="117"/>
  <c r="M19" i="117"/>
  <c r="N19" i="117"/>
  <c r="O19" i="117"/>
  <c r="P19" i="117"/>
  <c r="Q19" i="117"/>
  <c r="R19" i="117"/>
  <c r="S19" i="117"/>
  <c r="T19" i="117"/>
  <c r="U19" i="117"/>
  <c r="V19" i="117"/>
  <c r="W19" i="117"/>
  <c r="X19" i="117"/>
  <c r="D20" i="117"/>
  <c r="D19" i="117"/>
  <c r="E18" i="117"/>
  <c r="F18" i="117"/>
  <c r="G18" i="117"/>
  <c r="H18" i="117"/>
  <c r="I18" i="117"/>
  <c r="J18" i="117"/>
  <c r="K18" i="117"/>
  <c r="L18" i="117"/>
  <c r="M18" i="117"/>
  <c r="N18" i="117"/>
  <c r="O18" i="117"/>
  <c r="P18" i="117"/>
  <c r="Q18" i="117"/>
  <c r="R18" i="117"/>
  <c r="S18" i="117"/>
  <c r="T18" i="117"/>
  <c r="U18" i="117"/>
  <c r="V18" i="117"/>
  <c r="W18" i="117"/>
  <c r="X18" i="117"/>
  <c r="D18" i="117"/>
  <c r="E27" i="116"/>
  <c r="F27" i="116"/>
  <c r="G27" i="116"/>
  <c r="H27" i="116"/>
  <c r="I27" i="116"/>
  <c r="J27" i="116"/>
  <c r="D27" i="116"/>
  <c r="E26" i="116"/>
  <c r="F26" i="116"/>
  <c r="G26" i="116"/>
  <c r="H26" i="116"/>
  <c r="I26" i="116"/>
  <c r="J26" i="116"/>
  <c r="D26" i="116"/>
  <c r="E25" i="116"/>
  <c r="F25" i="116"/>
  <c r="G25" i="116"/>
  <c r="H25" i="116"/>
  <c r="I25" i="116"/>
  <c r="J25" i="116"/>
  <c r="D25" i="116"/>
  <c r="D16" i="114"/>
  <c r="D15" i="114"/>
  <c r="D30" i="113"/>
  <c r="D29" i="113"/>
  <c r="D28" i="113"/>
  <c r="E20" i="111"/>
  <c r="D20" i="111"/>
  <c r="D15" i="112"/>
  <c r="E16" i="109"/>
  <c r="F16" i="109"/>
  <c r="G16" i="109"/>
  <c r="H16" i="109"/>
  <c r="I16" i="109"/>
  <c r="J16" i="109"/>
  <c r="D16" i="109"/>
  <c r="E15" i="107"/>
  <c r="F15" i="107"/>
  <c r="G15" i="107"/>
  <c r="H15" i="107"/>
  <c r="I15" i="107"/>
  <c r="D15" i="107"/>
  <c r="E52" i="106"/>
  <c r="F52" i="106"/>
  <c r="G52" i="106"/>
  <c r="H52" i="106"/>
  <c r="I52" i="106"/>
  <c r="J52" i="106"/>
  <c r="K52" i="106"/>
  <c r="L52" i="106"/>
  <c r="M52" i="106"/>
  <c r="N52" i="106"/>
  <c r="O52" i="106"/>
  <c r="D52" i="106"/>
  <c r="E51" i="106"/>
  <c r="F51" i="106"/>
  <c r="G51" i="106"/>
  <c r="H51" i="106"/>
  <c r="I51" i="106"/>
  <c r="J51" i="106"/>
  <c r="K51" i="106"/>
  <c r="L51" i="106"/>
  <c r="M51" i="106"/>
  <c r="N51" i="106"/>
  <c r="O51" i="106"/>
  <c r="D51" i="106"/>
  <c r="E50" i="106"/>
  <c r="F50" i="106"/>
  <c r="G50" i="106"/>
  <c r="H50" i="106"/>
  <c r="I50" i="106"/>
  <c r="J50" i="106"/>
  <c r="K50" i="106"/>
  <c r="L50" i="106"/>
  <c r="M50" i="106"/>
  <c r="N50" i="106"/>
  <c r="O50" i="106"/>
  <c r="D50" i="106"/>
  <c r="E49" i="106"/>
  <c r="F49" i="106"/>
  <c r="G49" i="106"/>
  <c r="H49" i="106"/>
  <c r="I49" i="106"/>
  <c r="J49" i="106"/>
  <c r="K49" i="106"/>
  <c r="L49" i="106"/>
  <c r="M49" i="106"/>
  <c r="N49" i="106"/>
  <c r="O49" i="106"/>
  <c r="D49" i="106"/>
  <c r="E53" i="105"/>
  <c r="F53" i="105"/>
  <c r="G53" i="105"/>
  <c r="H53" i="105"/>
  <c r="I53" i="105"/>
  <c r="J53" i="105"/>
  <c r="K53" i="105"/>
  <c r="L53" i="105"/>
  <c r="M53" i="105"/>
  <c r="N53" i="105"/>
  <c r="O53" i="105"/>
  <c r="D53" i="105"/>
  <c r="E52" i="105"/>
  <c r="F52" i="105"/>
  <c r="G52" i="105"/>
  <c r="H52" i="105"/>
  <c r="I52" i="105"/>
  <c r="J52" i="105"/>
  <c r="K52" i="105"/>
  <c r="L52" i="105"/>
  <c r="M52" i="105"/>
  <c r="N52" i="105"/>
  <c r="O52" i="105"/>
  <c r="D52" i="105"/>
  <c r="E51" i="105"/>
  <c r="F51" i="105"/>
  <c r="G51" i="105"/>
  <c r="H51" i="105"/>
  <c r="I51" i="105"/>
  <c r="J51" i="105"/>
  <c r="K51" i="105"/>
  <c r="L51" i="105"/>
  <c r="M51" i="105"/>
  <c r="N51" i="105"/>
  <c r="O51" i="105"/>
  <c r="D51" i="105"/>
  <c r="E50" i="105"/>
  <c r="F50" i="105"/>
  <c r="G50" i="105"/>
  <c r="H50" i="105"/>
  <c r="I50" i="105"/>
  <c r="J50" i="105"/>
  <c r="K50" i="105"/>
  <c r="L50" i="105"/>
  <c r="M50" i="105"/>
  <c r="N50" i="105"/>
  <c r="O50" i="105"/>
  <c r="D50" i="105"/>
  <c r="E16" i="104"/>
  <c r="F16" i="104"/>
  <c r="D16" i="104"/>
  <c r="F29" i="103"/>
  <c r="G29" i="103"/>
  <c r="H29" i="103"/>
  <c r="E29" i="103"/>
  <c r="I29" i="103"/>
  <c r="D29" i="103"/>
  <c r="E28" i="103"/>
  <c r="F28" i="103"/>
  <c r="G28" i="103"/>
  <c r="H28" i="103"/>
  <c r="I28" i="103"/>
  <c r="D28" i="103"/>
  <c r="I27" i="103"/>
  <c r="D27" i="103"/>
  <c r="E19" i="102"/>
  <c r="F19" i="102"/>
  <c r="D19" i="102"/>
  <c r="E55" i="101"/>
  <c r="F55" i="101"/>
  <c r="G55" i="101"/>
  <c r="H55" i="101"/>
  <c r="I55" i="101"/>
  <c r="J55" i="101"/>
  <c r="K55" i="101"/>
  <c r="D55" i="101"/>
  <c r="E54" i="101"/>
  <c r="F54" i="101"/>
  <c r="G54" i="101"/>
  <c r="H54" i="101"/>
  <c r="I54" i="101"/>
  <c r="J54" i="101"/>
  <c r="K54" i="101"/>
  <c r="D54" i="101"/>
  <c r="E53" i="101"/>
  <c r="F53" i="101"/>
  <c r="G53" i="101"/>
  <c r="H53" i="101"/>
  <c r="I53" i="101"/>
  <c r="J53" i="101"/>
  <c r="K53" i="101"/>
  <c r="D53" i="101"/>
  <c r="E52" i="101"/>
  <c r="F52" i="101"/>
  <c r="G52" i="101"/>
  <c r="H52" i="101"/>
  <c r="I52" i="101"/>
  <c r="J52" i="101"/>
  <c r="K52" i="101"/>
  <c r="E51" i="101"/>
  <c r="F51" i="101"/>
  <c r="G51" i="101"/>
  <c r="H51" i="101"/>
  <c r="I51" i="101"/>
  <c r="J51" i="101"/>
  <c r="K51" i="101"/>
  <c r="D52" i="101"/>
  <c r="D51" i="101"/>
  <c r="E55" i="100"/>
  <c r="F55" i="100"/>
  <c r="G55" i="100"/>
  <c r="H55" i="100"/>
  <c r="I55" i="100"/>
  <c r="J55" i="100"/>
  <c r="K55" i="100"/>
  <c r="D55" i="100"/>
  <c r="E54" i="100"/>
  <c r="F54" i="100"/>
  <c r="G54" i="100"/>
  <c r="H54" i="100"/>
  <c r="I54" i="100"/>
  <c r="J54" i="100"/>
  <c r="K54" i="100"/>
  <c r="D54" i="100"/>
  <c r="E53" i="100"/>
  <c r="F53" i="100"/>
  <c r="G53" i="100"/>
  <c r="H53" i="100"/>
  <c r="I53" i="100"/>
  <c r="J53" i="100"/>
  <c r="K53" i="100"/>
  <c r="D53" i="100"/>
  <c r="E52" i="100"/>
  <c r="F52" i="100"/>
  <c r="G52" i="100"/>
  <c r="H52" i="100"/>
  <c r="I52" i="100"/>
  <c r="J52" i="100"/>
  <c r="K52" i="100"/>
  <c r="D52" i="100"/>
  <c r="E51" i="100"/>
  <c r="F51" i="100"/>
  <c r="G51" i="100"/>
  <c r="H51" i="100"/>
  <c r="I51" i="100"/>
  <c r="J51" i="100"/>
  <c r="K51" i="100"/>
  <c r="D51" i="100"/>
  <c r="E35" i="98"/>
  <c r="F35" i="98"/>
  <c r="G35" i="98"/>
  <c r="H35" i="98"/>
  <c r="I35" i="98"/>
  <c r="J35" i="98"/>
  <c r="K35" i="98"/>
  <c r="L35" i="98"/>
  <c r="D35" i="98"/>
  <c r="E34" i="98"/>
  <c r="F34" i="98"/>
  <c r="G34" i="98"/>
  <c r="H34" i="98"/>
  <c r="I34" i="98"/>
  <c r="J34" i="98"/>
  <c r="K34" i="98"/>
  <c r="L34" i="98"/>
  <c r="D34" i="98"/>
  <c r="E33" i="98"/>
  <c r="F33" i="98"/>
  <c r="G33" i="98"/>
  <c r="H33" i="98"/>
  <c r="I33" i="98"/>
  <c r="J33" i="98"/>
  <c r="K33" i="98"/>
  <c r="L33" i="98"/>
  <c r="D33" i="98"/>
  <c r="E32" i="98"/>
  <c r="F32" i="98"/>
  <c r="G32" i="98"/>
  <c r="H32" i="98"/>
  <c r="I32" i="98"/>
  <c r="J32" i="98"/>
  <c r="K32" i="98"/>
  <c r="L32" i="98"/>
  <c r="D32" i="98"/>
  <c r="E31" i="98"/>
  <c r="F31" i="98"/>
  <c r="G31" i="98"/>
  <c r="H31" i="98"/>
  <c r="I31" i="98"/>
  <c r="J31" i="98"/>
  <c r="K31" i="98"/>
  <c r="L31" i="98"/>
  <c r="D31" i="98"/>
  <c r="E30" i="98"/>
  <c r="F30" i="98"/>
  <c r="G30" i="98"/>
  <c r="H30" i="98"/>
  <c r="I30" i="98"/>
  <c r="J30" i="98"/>
  <c r="K30" i="98"/>
  <c r="L30" i="98"/>
  <c r="D30" i="98"/>
  <c r="E41" i="97"/>
  <c r="F41" i="97"/>
  <c r="G41" i="97"/>
  <c r="H41" i="97"/>
  <c r="I41" i="97"/>
  <c r="J41" i="97"/>
  <c r="K41" i="97"/>
  <c r="D41" i="97"/>
  <c r="E40" i="97"/>
  <c r="F40" i="97"/>
  <c r="G40" i="97"/>
  <c r="H40" i="97"/>
  <c r="I40" i="97"/>
  <c r="J40" i="97"/>
  <c r="K40" i="97"/>
  <c r="D40" i="97"/>
  <c r="E39" i="97"/>
  <c r="F39" i="97"/>
  <c r="G39" i="97"/>
  <c r="H39" i="97"/>
  <c r="I39" i="97"/>
  <c r="J39" i="97"/>
  <c r="K39" i="97"/>
  <c r="D39" i="97"/>
  <c r="E38" i="97"/>
  <c r="F38" i="97"/>
  <c r="G38" i="97"/>
  <c r="H38" i="97"/>
  <c r="I38" i="97"/>
  <c r="J38" i="97"/>
  <c r="K38" i="97"/>
  <c r="D38" i="97"/>
  <c r="E37" i="97"/>
  <c r="F37" i="97"/>
  <c r="G37" i="97"/>
  <c r="H37" i="97"/>
  <c r="I37" i="97"/>
  <c r="J37" i="97"/>
  <c r="K37" i="97"/>
  <c r="D37" i="97"/>
  <c r="E25" i="96"/>
  <c r="F25" i="96"/>
  <c r="G25" i="96"/>
  <c r="H25" i="96"/>
  <c r="I25" i="96"/>
  <c r="J25" i="96"/>
  <c r="K25" i="96"/>
  <c r="D25" i="96"/>
  <c r="E24" i="96"/>
  <c r="F24" i="96"/>
  <c r="G24" i="96"/>
  <c r="H24" i="96"/>
  <c r="I24" i="96"/>
  <c r="J24" i="96"/>
  <c r="K24" i="96"/>
  <c r="D24" i="96"/>
  <c r="E23" i="96"/>
  <c r="F23" i="96"/>
  <c r="G23" i="96"/>
  <c r="H23" i="96"/>
  <c r="I23" i="96"/>
  <c r="J23" i="96"/>
  <c r="K23" i="96"/>
  <c r="D23" i="96"/>
  <c r="E22" i="96"/>
  <c r="F22" i="96"/>
  <c r="G22" i="96"/>
  <c r="H22" i="96"/>
  <c r="I22" i="96"/>
  <c r="J22" i="96"/>
  <c r="K22" i="96"/>
  <c r="D22" i="96"/>
  <c r="E57" i="95"/>
  <c r="E56" i="95"/>
  <c r="E55" i="95"/>
  <c r="E54" i="95"/>
  <c r="E53" i="95"/>
  <c r="E52" i="95"/>
  <c r="E51" i="95"/>
  <c r="E50" i="95"/>
  <c r="E49" i="95"/>
  <c r="E48" i="95"/>
  <c r="E11" i="93"/>
  <c r="F11" i="93"/>
  <c r="D11" i="93"/>
  <c r="E30" i="90"/>
  <c r="F30" i="90"/>
  <c r="G30" i="90"/>
  <c r="H30" i="90"/>
  <c r="I30" i="90"/>
  <c r="J30" i="90"/>
  <c r="K30" i="90"/>
  <c r="L30" i="90"/>
  <c r="M30" i="90"/>
  <c r="N30" i="90"/>
  <c r="O30" i="90"/>
  <c r="P30" i="90"/>
  <c r="Q30" i="90"/>
  <c r="R30" i="90"/>
  <c r="S30" i="90"/>
  <c r="T30" i="90"/>
  <c r="U30" i="90"/>
  <c r="V30" i="90"/>
  <c r="W30" i="90"/>
  <c r="D30" i="90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D30" i="89"/>
  <c r="E17" i="88"/>
  <c r="F17" i="88"/>
  <c r="G17" i="88"/>
  <c r="H17" i="88"/>
  <c r="I17" i="88"/>
  <c r="J17" i="88"/>
  <c r="K17" i="88"/>
  <c r="L17" i="88"/>
  <c r="D17" i="88"/>
  <c r="E16" i="85"/>
  <c r="F16" i="85"/>
  <c r="G16" i="85"/>
  <c r="D16" i="85"/>
  <c r="G69" i="136" l="1"/>
  <c r="E16" i="84"/>
  <c r="F16" i="84"/>
  <c r="G16" i="84"/>
  <c r="H16" i="84"/>
  <c r="I16" i="84"/>
  <c r="D16" i="84"/>
  <c r="E20" i="83"/>
  <c r="F20" i="83"/>
  <c r="G20" i="83"/>
  <c r="H20" i="83"/>
  <c r="I20" i="83"/>
  <c r="J20" i="83"/>
  <c r="D20" i="83"/>
  <c r="E19" i="82"/>
  <c r="F19" i="82"/>
  <c r="G19" i="82"/>
  <c r="H19" i="82"/>
  <c r="D19" i="82"/>
  <c r="E18" i="82"/>
  <c r="F18" i="82"/>
  <c r="G18" i="82"/>
  <c r="H18" i="82"/>
  <c r="D18" i="82"/>
  <c r="Q8" i="81"/>
  <c r="Q9" i="81"/>
  <c r="Q10" i="81"/>
  <c r="Q11" i="81"/>
  <c r="Q12" i="81"/>
  <c r="Q13" i="81"/>
  <c r="Q14" i="81"/>
  <c r="Q15" i="81"/>
  <c r="Q16" i="81"/>
  <c r="Q17" i="81"/>
  <c r="Q18" i="81"/>
  <c r="Q19" i="81"/>
  <c r="Q20" i="81"/>
  <c r="Q21" i="81"/>
  <c r="Q22" i="81"/>
  <c r="Q23" i="81"/>
  <c r="Q24" i="81"/>
  <c r="Q25" i="81"/>
  <c r="Q26" i="81"/>
  <c r="Q27" i="81"/>
  <c r="Q28" i="81"/>
  <c r="Q29" i="81"/>
  <c r="Q30" i="81"/>
  <c r="Q31" i="81"/>
  <c r="Q32" i="81"/>
  <c r="Q33" i="81"/>
  <c r="Q34" i="81"/>
  <c r="Q35" i="81"/>
  <c r="Q36" i="81"/>
  <c r="Q37" i="81"/>
  <c r="Q38" i="81"/>
  <c r="Q39" i="81"/>
  <c r="Q7" i="81"/>
  <c r="E46" i="81"/>
  <c r="F46" i="81"/>
  <c r="G46" i="81"/>
  <c r="H46" i="81"/>
  <c r="I46" i="81"/>
  <c r="J46" i="81"/>
  <c r="K46" i="81"/>
  <c r="L46" i="81"/>
  <c r="M46" i="81"/>
  <c r="N46" i="81"/>
  <c r="O46" i="81"/>
  <c r="D46" i="81"/>
  <c r="E45" i="81"/>
  <c r="F45" i="81"/>
  <c r="G45" i="81"/>
  <c r="H45" i="81"/>
  <c r="I45" i="81"/>
  <c r="J45" i="81"/>
  <c r="K45" i="81"/>
  <c r="L45" i="81"/>
  <c r="M45" i="81"/>
  <c r="N45" i="81"/>
  <c r="O45" i="81"/>
  <c r="D45" i="81"/>
  <c r="N43" i="81"/>
  <c r="O43" i="81"/>
  <c r="E44" i="81"/>
  <c r="F44" i="81"/>
  <c r="G44" i="81"/>
  <c r="H44" i="81"/>
  <c r="I44" i="81"/>
  <c r="J44" i="81"/>
  <c r="K44" i="81"/>
  <c r="L44" i="81"/>
  <c r="M44" i="81"/>
  <c r="N44" i="81"/>
  <c r="O44" i="81"/>
  <c r="D44" i="81"/>
  <c r="E43" i="81"/>
  <c r="F43" i="81"/>
  <c r="G43" i="81"/>
  <c r="H43" i="81"/>
  <c r="I43" i="81"/>
  <c r="J43" i="81"/>
  <c r="K43" i="81"/>
  <c r="L43" i="81"/>
  <c r="M43" i="81"/>
  <c r="D43" i="81"/>
  <c r="E42" i="81"/>
  <c r="F42" i="81"/>
  <c r="G42" i="81"/>
  <c r="H42" i="81"/>
  <c r="I42" i="81"/>
  <c r="J42" i="81"/>
  <c r="K42" i="81"/>
  <c r="L42" i="81"/>
  <c r="M42" i="81"/>
  <c r="N42" i="81"/>
  <c r="O42" i="81"/>
  <c r="D42" i="81"/>
  <c r="E16" i="80"/>
  <c r="F16" i="80"/>
  <c r="G16" i="80"/>
  <c r="H16" i="80"/>
  <c r="I16" i="80"/>
  <c r="J16" i="80"/>
  <c r="D16" i="80"/>
  <c r="E14" i="79" l="1"/>
  <c r="F14" i="79"/>
  <c r="G14" i="79"/>
  <c r="H14" i="79"/>
  <c r="I14" i="79"/>
  <c r="J14" i="79"/>
  <c r="D14" i="79"/>
  <c r="F39" i="78"/>
  <c r="J39" i="78"/>
  <c r="K39" i="78"/>
  <c r="L39" i="78"/>
  <c r="M39" i="78"/>
  <c r="N39" i="78"/>
  <c r="E39" i="78"/>
  <c r="E31" i="77"/>
  <c r="F31" i="77"/>
  <c r="G31" i="77"/>
  <c r="H31" i="77"/>
  <c r="I31" i="77"/>
  <c r="J31" i="77"/>
  <c r="K31" i="77"/>
  <c r="D31" i="77"/>
  <c r="E30" i="77"/>
  <c r="F30" i="77"/>
  <c r="G30" i="77"/>
  <c r="H30" i="77"/>
  <c r="I30" i="77"/>
  <c r="J30" i="77"/>
  <c r="K30" i="77"/>
  <c r="D30" i="77"/>
  <c r="E29" i="77"/>
  <c r="F29" i="77"/>
  <c r="G29" i="77"/>
  <c r="H29" i="77"/>
  <c r="I29" i="77"/>
  <c r="J29" i="77"/>
  <c r="K29" i="77"/>
  <c r="D29" i="77"/>
  <c r="E28" i="77"/>
  <c r="F28" i="77"/>
  <c r="G28" i="77"/>
  <c r="H28" i="77"/>
  <c r="I28" i="77"/>
  <c r="J28" i="77"/>
  <c r="K28" i="77"/>
  <c r="D28" i="77"/>
  <c r="O8" i="76"/>
  <c r="O9" i="76"/>
  <c r="O10" i="76"/>
  <c r="O11" i="76"/>
  <c r="O12" i="76"/>
  <c r="O13" i="76"/>
  <c r="O14" i="76"/>
  <c r="O15" i="76"/>
  <c r="O16" i="76"/>
  <c r="O17" i="76"/>
  <c r="O18" i="76"/>
  <c r="O19" i="76"/>
  <c r="O7" i="76"/>
  <c r="E24" i="76"/>
  <c r="F24" i="76"/>
  <c r="G24" i="76"/>
  <c r="H24" i="76"/>
  <c r="I24" i="76"/>
  <c r="J24" i="76"/>
  <c r="K24" i="76"/>
  <c r="L24" i="76"/>
  <c r="D24" i="76"/>
  <c r="E23" i="76"/>
  <c r="F23" i="76"/>
  <c r="G23" i="76"/>
  <c r="H23" i="76"/>
  <c r="I23" i="76"/>
  <c r="J23" i="76"/>
  <c r="K23" i="76"/>
  <c r="L23" i="76"/>
  <c r="D23" i="76"/>
  <c r="E22" i="76"/>
  <c r="F22" i="76"/>
  <c r="G22" i="76"/>
  <c r="H22" i="76"/>
  <c r="I22" i="76"/>
  <c r="J22" i="76"/>
  <c r="K22" i="76"/>
  <c r="L22" i="76"/>
  <c r="D22" i="76"/>
  <c r="E13" i="75"/>
  <c r="F13" i="75"/>
  <c r="G13" i="75"/>
  <c r="H13" i="75"/>
  <c r="I13" i="75"/>
  <c r="J13" i="75"/>
  <c r="K13" i="75"/>
  <c r="L13" i="75"/>
  <c r="M13" i="75"/>
  <c r="N13" i="75"/>
  <c r="O13" i="75"/>
  <c r="P13" i="75"/>
  <c r="Q13" i="75"/>
  <c r="R13" i="75"/>
  <c r="S13" i="75"/>
  <c r="T13" i="75"/>
  <c r="U13" i="75"/>
  <c r="V13" i="75"/>
  <c r="W13" i="75"/>
  <c r="X13" i="75"/>
  <c r="Y13" i="75"/>
  <c r="Z13" i="75"/>
  <c r="AA13" i="75"/>
  <c r="AB13" i="75"/>
  <c r="AC13" i="75"/>
  <c r="AD13" i="75"/>
  <c r="AE13" i="75"/>
  <c r="AF13" i="75"/>
  <c r="AG13" i="75"/>
  <c r="AH13" i="75"/>
  <c r="AI13" i="75"/>
  <c r="D13" i="75"/>
  <c r="D16" i="71"/>
  <c r="E16" i="71"/>
  <c r="F16" i="71"/>
  <c r="D35" i="70"/>
  <c r="D34" i="70"/>
  <c r="D33" i="70"/>
  <c r="D21" i="69"/>
  <c r="D21" i="68"/>
  <c r="N8" i="67"/>
  <c r="N9" i="67"/>
  <c r="N10" i="67"/>
  <c r="N11" i="67"/>
  <c r="N12" i="67"/>
  <c r="N13" i="67"/>
  <c r="N7" i="67"/>
  <c r="E47" i="66"/>
  <c r="F47" i="66"/>
  <c r="D47" i="66"/>
  <c r="E45" i="66"/>
  <c r="F45" i="66"/>
  <c r="E44" i="66"/>
  <c r="F44" i="66"/>
  <c r="D45" i="66"/>
  <c r="E43" i="66"/>
  <c r="F43" i="66"/>
  <c r="D43" i="66"/>
  <c r="D44" i="66"/>
  <c r="E42" i="66"/>
  <c r="F42" i="66"/>
  <c r="D42" i="66"/>
  <c r="D23" i="65"/>
  <c r="D22" i="65"/>
  <c r="D21" i="64"/>
  <c r="J8" i="62"/>
  <c r="J9" i="62"/>
  <c r="J10" i="62"/>
  <c r="J11" i="62"/>
  <c r="J13" i="62"/>
  <c r="J14" i="62"/>
  <c r="J15" i="62"/>
  <c r="J16" i="62"/>
  <c r="J17" i="62"/>
  <c r="J19" i="62"/>
  <c r="J20" i="62"/>
  <c r="J21" i="62"/>
  <c r="J22" i="62"/>
  <c r="J23" i="62"/>
  <c r="J25" i="62"/>
  <c r="J26" i="62"/>
  <c r="J7" i="62"/>
  <c r="E29" i="58"/>
  <c r="D29" i="58"/>
  <c r="E27" i="58"/>
  <c r="E28" i="58"/>
  <c r="D28" i="58"/>
  <c r="D27" i="58"/>
  <c r="E26" i="58"/>
  <c r="D26" i="58"/>
  <c r="E23" i="57"/>
  <c r="F23" i="57"/>
  <c r="G23" i="57"/>
  <c r="H23" i="57"/>
  <c r="E22" i="57"/>
  <c r="F22" i="57"/>
  <c r="G22" i="57"/>
  <c r="H22" i="57"/>
  <c r="E21" i="57"/>
  <c r="F21" i="57"/>
  <c r="G21" i="57"/>
  <c r="H21" i="57"/>
  <c r="D23" i="57"/>
  <c r="D22" i="57"/>
  <c r="D21" i="57"/>
  <c r="E29" i="54"/>
  <c r="E28" i="54"/>
  <c r="E27" i="54"/>
  <c r="E26" i="54"/>
  <c r="E29" i="55"/>
  <c r="F29" i="55"/>
  <c r="G29" i="55"/>
  <c r="H29" i="55"/>
  <c r="E28" i="55"/>
  <c r="F28" i="55"/>
  <c r="G28" i="55"/>
  <c r="H28" i="55"/>
  <c r="E27" i="55"/>
  <c r="F27" i="55"/>
  <c r="G27" i="55"/>
  <c r="H27" i="55"/>
  <c r="E26" i="55"/>
  <c r="F26" i="55"/>
  <c r="G26" i="55"/>
  <c r="H26" i="55"/>
  <c r="E31" i="56"/>
  <c r="F31" i="56"/>
  <c r="G31" i="56"/>
  <c r="H31" i="56"/>
  <c r="E30" i="56"/>
  <c r="F30" i="56"/>
  <c r="G30" i="56"/>
  <c r="H30" i="56"/>
  <c r="E32" i="56"/>
  <c r="F32" i="56"/>
  <c r="G32" i="56"/>
  <c r="H32" i="56"/>
  <c r="E29" i="56"/>
  <c r="F29" i="56"/>
  <c r="G29" i="56"/>
  <c r="H29" i="56"/>
  <c r="D32" i="56"/>
  <c r="D31" i="56"/>
  <c r="D30" i="56"/>
  <c r="D29" i="56"/>
  <c r="D27" i="55"/>
  <c r="D28" i="55"/>
  <c r="D29" i="55"/>
  <c r="D26" i="55" l="1"/>
  <c r="D29" i="54"/>
  <c r="D28" i="54"/>
  <c r="D27" i="54"/>
  <c r="D26" i="54"/>
  <c r="D29" i="53"/>
  <c r="D28" i="53"/>
  <c r="D27" i="53"/>
  <c r="D26" i="53"/>
  <c r="D19" i="52"/>
  <c r="D18" i="52"/>
  <c r="D17" i="52"/>
  <c r="D45" i="50"/>
  <c r="D44" i="50"/>
  <c r="D48" i="2"/>
  <c r="D46" i="2"/>
  <c r="D45" i="2"/>
  <c r="D68" i="48" l="1"/>
  <c r="D67" i="48"/>
  <c r="D66" i="48"/>
  <c r="D65" i="48"/>
  <c r="D64" i="48"/>
  <c r="D62" i="48"/>
  <c r="D61" i="48"/>
  <c r="D42" i="47"/>
  <c r="D41" i="47"/>
  <c r="D40" i="47"/>
  <c r="D38" i="47"/>
  <c r="D37" i="47"/>
  <c r="D41" i="46"/>
  <c r="D47" i="46"/>
  <c r="D46" i="46"/>
  <c r="D45" i="46"/>
  <c r="D44" i="46"/>
  <c r="D43" i="46"/>
  <c r="D42" i="46"/>
  <c r="D40" i="46"/>
  <c r="D39" i="46"/>
  <c r="E9" i="2" l="1"/>
  <c r="E8" i="2"/>
  <c r="E7" i="2"/>
  <c r="E6" i="2"/>
  <c r="K8" i="80"/>
  <c r="K9" i="80"/>
  <c r="K10" i="80"/>
  <c r="K11" i="80"/>
  <c r="K12" i="80"/>
  <c r="K13" i="80"/>
  <c r="K7" i="80"/>
  <c r="K7" i="79"/>
  <c r="D16" i="79" s="1"/>
  <c r="G49" i="136" s="1"/>
  <c r="O6" i="78"/>
  <c r="O7" i="78"/>
  <c r="O8" i="78"/>
  <c r="O9" i="78"/>
  <c r="O10" i="78"/>
  <c r="O11" i="78"/>
  <c r="O12" i="78"/>
  <c r="O13" i="78"/>
  <c r="O14" i="78"/>
  <c r="O15" i="78"/>
  <c r="O16" i="78"/>
  <c r="O17" i="78"/>
  <c r="O18" i="78"/>
  <c r="O19" i="78"/>
  <c r="O20" i="78"/>
  <c r="O21" i="78"/>
  <c r="O22" i="78"/>
  <c r="O23" i="78"/>
  <c r="O24" i="78"/>
  <c r="O25" i="78"/>
  <c r="O26" i="78"/>
  <c r="O27" i="78"/>
  <c r="O28" i="78"/>
  <c r="O29" i="78"/>
  <c r="O30" i="78"/>
  <c r="O31" i="78"/>
  <c r="O32" i="78"/>
  <c r="O33" i="78"/>
  <c r="O34" i="78"/>
  <c r="O35" i="78"/>
  <c r="O36" i="78"/>
  <c r="D18" i="80" l="1"/>
  <c r="G50" i="136" s="1"/>
  <c r="D41" i="78"/>
  <c r="G48" i="136" s="1"/>
  <c r="L9" i="77"/>
  <c r="L10" i="77"/>
  <c r="L11" i="77"/>
  <c r="L12" i="77"/>
  <c r="L13" i="77"/>
  <c r="L14" i="77"/>
  <c r="L15" i="77"/>
  <c r="L16" i="77"/>
  <c r="L17" i="77"/>
  <c r="L18" i="77"/>
  <c r="L19" i="77"/>
  <c r="L20" i="77"/>
  <c r="L21" i="77"/>
  <c r="L22" i="77"/>
  <c r="L23" i="77"/>
  <c r="L24" i="77"/>
  <c r="L25" i="77"/>
  <c r="L8" i="77"/>
  <c r="M8" i="76"/>
  <c r="M9" i="76"/>
  <c r="M10" i="76"/>
  <c r="M11" i="76"/>
  <c r="M12" i="76"/>
  <c r="M13" i="76"/>
  <c r="M14" i="76"/>
  <c r="M15" i="76"/>
  <c r="M16" i="76"/>
  <c r="M17" i="76"/>
  <c r="M18" i="76"/>
  <c r="M19" i="76"/>
  <c r="M7" i="76"/>
  <c r="AJ8" i="75"/>
  <c r="AJ9" i="75"/>
  <c r="AJ10" i="75"/>
  <c r="AJ7" i="75"/>
  <c r="J12" i="33"/>
  <c r="J11" i="33"/>
  <c r="J9" i="33"/>
  <c r="J6" i="33"/>
  <c r="J7" i="33"/>
  <c r="J8" i="33"/>
  <c r="E7" i="74"/>
  <c r="E8" i="74"/>
  <c r="E9" i="74"/>
  <c r="E10" i="74"/>
  <c r="E11" i="74"/>
  <c r="E12" i="74"/>
  <c r="E6" i="74"/>
  <c r="D17" i="74" s="1"/>
  <c r="G41" i="136" s="1"/>
  <c r="E8" i="73"/>
  <c r="E9" i="73"/>
  <c r="E10" i="73"/>
  <c r="E11" i="73"/>
  <c r="E12" i="73"/>
  <c r="E7" i="73"/>
  <c r="E8" i="72"/>
  <c r="E9" i="72"/>
  <c r="E10" i="72"/>
  <c r="E11" i="72"/>
  <c r="E12" i="72"/>
  <c r="E13" i="72"/>
  <c r="E14" i="72"/>
  <c r="E15" i="72"/>
  <c r="E16" i="72"/>
  <c r="E17" i="72"/>
  <c r="E7" i="72"/>
  <c r="G7" i="71"/>
  <c r="G8" i="71"/>
  <c r="G9" i="71"/>
  <c r="G10" i="71"/>
  <c r="G11" i="71"/>
  <c r="G12" i="71"/>
  <c r="G13" i="71"/>
  <c r="G6" i="71"/>
  <c r="E7" i="70"/>
  <c r="E17" i="70"/>
  <c r="E18" i="70"/>
  <c r="E28" i="70"/>
  <c r="E29" i="70"/>
  <c r="E30" i="70"/>
  <c r="E6" i="70"/>
  <c r="E7" i="69"/>
  <c r="E16" i="69"/>
  <c r="E17" i="69"/>
  <c r="E18" i="69"/>
  <c r="E6" i="69"/>
  <c r="E7" i="68"/>
  <c r="E8" i="68"/>
  <c r="E9" i="68"/>
  <c r="E10" i="68"/>
  <c r="E18" i="68"/>
  <c r="E6" i="68"/>
  <c r="D23" i="68" s="1"/>
  <c r="G34" i="136" s="1"/>
  <c r="L8" i="67"/>
  <c r="L9" i="67"/>
  <c r="L10" i="67"/>
  <c r="L11" i="67"/>
  <c r="L12" i="67"/>
  <c r="L13" i="67"/>
  <c r="L7" i="67"/>
  <c r="G7" i="66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6" i="66"/>
  <c r="E7" i="65"/>
  <c r="E8" i="65"/>
  <c r="E9" i="65"/>
  <c r="E10" i="65"/>
  <c r="E11" i="65"/>
  <c r="E12" i="65"/>
  <c r="E13" i="65"/>
  <c r="E14" i="65"/>
  <c r="E15" i="65"/>
  <c r="E16" i="65"/>
  <c r="E17" i="65"/>
  <c r="E18" i="65"/>
  <c r="E6" i="65"/>
  <c r="E7" i="64"/>
  <c r="E16" i="64"/>
  <c r="E17" i="64"/>
  <c r="E18" i="64"/>
  <c r="E6" i="64"/>
  <c r="D23" i="64" s="1"/>
  <c r="G30" i="136" s="1"/>
  <c r="E6" i="63"/>
  <c r="D9" i="63" s="1"/>
  <c r="G29" i="136" s="1"/>
  <c r="H12" i="62"/>
  <c r="H26" i="62"/>
  <c r="H25" i="62"/>
  <c r="H20" i="62"/>
  <c r="H21" i="62"/>
  <c r="H22" i="62"/>
  <c r="H23" i="62"/>
  <c r="H19" i="62"/>
  <c r="H14" i="62"/>
  <c r="H15" i="62"/>
  <c r="H16" i="62"/>
  <c r="H17" i="62"/>
  <c r="H13" i="62"/>
  <c r="H8" i="62"/>
  <c r="H9" i="62"/>
  <c r="H10" i="62"/>
  <c r="H11" i="62"/>
  <c r="H7" i="62"/>
  <c r="E8" i="61"/>
  <c r="E9" i="61"/>
  <c r="E10" i="61"/>
  <c r="E11" i="61"/>
  <c r="E12" i="61"/>
  <c r="E13" i="61"/>
  <c r="E7" i="61"/>
  <c r="E7" i="60"/>
  <c r="E8" i="60"/>
  <c r="E9" i="60"/>
  <c r="E10" i="60"/>
  <c r="E11" i="60"/>
  <c r="E12" i="60"/>
  <c r="E13" i="60"/>
  <c r="E6" i="60"/>
  <c r="K26" i="59"/>
  <c r="K25" i="59"/>
  <c r="K20" i="59"/>
  <c r="K21" i="59"/>
  <c r="K22" i="59"/>
  <c r="K23" i="59"/>
  <c r="K19" i="59"/>
  <c r="K14" i="59"/>
  <c r="K15" i="59"/>
  <c r="K16" i="59"/>
  <c r="K17" i="59"/>
  <c r="K13" i="59"/>
  <c r="K8" i="59"/>
  <c r="K9" i="59"/>
  <c r="K10" i="59"/>
  <c r="K11" i="59"/>
  <c r="K7" i="59"/>
  <c r="F7" i="58"/>
  <c r="F8" i="58"/>
  <c r="F9" i="58"/>
  <c r="F10" i="58"/>
  <c r="F11" i="58"/>
  <c r="F12" i="58"/>
  <c r="F13" i="58"/>
  <c r="F14" i="58"/>
  <c r="F15" i="58"/>
  <c r="F16" i="58"/>
  <c r="F17" i="58"/>
  <c r="F18" i="58"/>
  <c r="F19" i="58"/>
  <c r="F20" i="58"/>
  <c r="F21" i="58"/>
  <c r="F22" i="58"/>
  <c r="F23" i="58"/>
  <c r="F6" i="58"/>
  <c r="D31" i="58" s="1"/>
  <c r="I7" i="57"/>
  <c r="I8" i="57"/>
  <c r="I9" i="57"/>
  <c r="I10" i="57"/>
  <c r="I11" i="57"/>
  <c r="I12" i="57"/>
  <c r="I13" i="57"/>
  <c r="I14" i="57"/>
  <c r="I15" i="57"/>
  <c r="I16" i="57"/>
  <c r="I17" i="57"/>
  <c r="I18" i="57"/>
  <c r="I6" i="57"/>
  <c r="D25" i="57" s="1"/>
  <c r="G23" i="136" s="1"/>
  <c r="I7" i="56"/>
  <c r="I8" i="56"/>
  <c r="I9" i="56"/>
  <c r="I10" i="56"/>
  <c r="I11" i="56"/>
  <c r="I12" i="56"/>
  <c r="I13" i="56"/>
  <c r="I14" i="56"/>
  <c r="I15" i="56"/>
  <c r="I16" i="56"/>
  <c r="I17" i="56"/>
  <c r="I18" i="56"/>
  <c r="I19" i="56"/>
  <c r="I20" i="56"/>
  <c r="I21" i="56"/>
  <c r="I22" i="56"/>
  <c r="I23" i="56"/>
  <c r="I24" i="56"/>
  <c r="I25" i="56"/>
  <c r="I26" i="56"/>
  <c r="I6" i="56"/>
  <c r="I7" i="55"/>
  <c r="I8" i="55"/>
  <c r="I9" i="55"/>
  <c r="I10" i="55"/>
  <c r="I11" i="55"/>
  <c r="I12" i="55"/>
  <c r="I13" i="55"/>
  <c r="I14" i="55"/>
  <c r="I15" i="55"/>
  <c r="I16" i="55"/>
  <c r="I17" i="55"/>
  <c r="I18" i="55"/>
  <c r="I19" i="55"/>
  <c r="I20" i="55"/>
  <c r="I21" i="55"/>
  <c r="I22" i="55"/>
  <c r="I23" i="55"/>
  <c r="I6" i="55"/>
  <c r="D31" i="55" s="1"/>
  <c r="G21" i="136" s="1"/>
  <c r="E7" i="53"/>
  <c r="E8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22" i="53"/>
  <c r="E23" i="53"/>
  <c r="E6" i="53"/>
  <c r="E7" i="52"/>
  <c r="E8" i="52"/>
  <c r="E9" i="52"/>
  <c r="E10" i="52"/>
  <c r="E11" i="52"/>
  <c r="E12" i="52"/>
  <c r="E13" i="52"/>
  <c r="E14" i="52"/>
  <c r="E7" i="51"/>
  <c r="E8" i="51"/>
  <c r="E9" i="51"/>
  <c r="E10" i="51"/>
  <c r="E11" i="51"/>
  <c r="E12" i="51"/>
  <c r="E13" i="51"/>
  <c r="E14" i="51"/>
  <c r="E15" i="51"/>
  <c r="E6" i="52"/>
  <c r="E7" i="50"/>
  <c r="E8" i="50"/>
  <c r="E9" i="50"/>
  <c r="E10" i="50"/>
  <c r="E11" i="50"/>
  <c r="E12" i="50"/>
  <c r="E13" i="50"/>
  <c r="E14" i="50"/>
  <c r="E15" i="50"/>
  <c r="E16" i="50"/>
  <c r="E17" i="50"/>
  <c r="E18" i="50"/>
  <c r="E20" i="50"/>
  <c r="E21" i="50"/>
  <c r="E22" i="50"/>
  <c r="E23" i="50"/>
  <c r="E24" i="50"/>
  <c r="E25" i="50"/>
  <c r="E26" i="50"/>
  <c r="E27" i="50"/>
  <c r="E28" i="50"/>
  <c r="E30" i="50"/>
  <c r="E31" i="50"/>
  <c r="E32" i="50"/>
  <c r="E33" i="50"/>
  <c r="E34" i="50"/>
  <c r="E35" i="50"/>
  <c r="E36" i="50"/>
  <c r="E37" i="50"/>
  <c r="E38" i="50"/>
  <c r="E39" i="50"/>
  <c r="E40" i="50"/>
  <c r="E41" i="50"/>
  <c r="K7" i="110"/>
  <c r="K8" i="110"/>
  <c r="K9" i="110"/>
  <c r="K10" i="110"/>
  <c r="K11" i="110"/>
  <c r="K12" i="110"/>
  <c r="K13" i="110"/>
  <c r="K14" i="110"/>
  <c r="K15" i="110"/>
  <c r="K16" i="110"/>
  <c r="K17" i="110"/>
  <c r="K18" i="110"/>
  <c r="K19" i="110"/>
  <c r="K20" i="110"/>
  <c r="K21" i="110"/>
  <c r="K22" i="110"/>
  <c r="K23" i="110"/>
  <c r="K24" i="110"/>
  <c r="K25" i="110"/>
  <c r="K26" i="110"/>
  <c r="K27" i="110"/>
  <c r="K28" i="110"/>
  <c r="K29" i="110"/>
  <c r="K30" i="110"/>
  <c r="K31" i="110"/>
  <c r="K6" i="110"/>
  <c r="D45" i="110" s="1"/>
  <c r="G90" i="136" s="1"/>
  <c r="K7" i="109"/>
  <c r="K8" i="109"/>
  <c r="K9" i="109"/>
  <c r="K10" i="109"/>
  <c r="K11" i="109"/>
  <c r="K12" i="109"/>
  <c r="K13" i="109"/>
  <c r="K6" i="109"/>
  <c r="D18" i="109" s="1"/>
  <c r="G89" i="136" s="1"/>
  <c r="K7" i="108"/>
  <c r="K8" i="108"/>
  <c r="K9" i="108"/>
  <c r="K10" i="108"/>
  <c r="K11" i="108"/>
  <c r="K12" i="108"/>
  <c r="K13" i="108"/>
  <c r="K14" i="108"/>
  <c r="K15" i="108"/>
  <c r="K16" i="108"/>
  <c r="K17" i="108"/>
  <c r="K18" i="108"/>
  <c r="K19" i="108"/>
  <c r="K20" i="108"/>
  <c r="K21" i="108"/>
  <c r="K22" i="108"/>
  <c r="K23" i="108"/>
  <c r="K24" i="108"/>
  <c r="K25" i="108"/>
  <c r="K26" i="108"/>
  <c r="K27" i="108"/>
  <c r="K28" i="108"/>
  <c r="K29" i="108"/>
  <c r="K30" i="108"/>
  <c r="K31" i="108"/>
  <c r="K32" i="108"/>
  <c r="K33" i="108"/>
  <c r="K34" i="108"/>
  <c r="K35" i="108"/>
  <c r="K36" i="108"/>
  <c r="K37" i="108"/>
  <c r="K38" i="108"/>
  <c r="K39" i="108"/>
  <c r="K40" i="108"/>
  <c r="K41" i="108"/>
  <c r="K42" i="108"/>
  <c r="K43" i="108"/>
  <c r="K6" i="108"/>
  <c r="J8" i="16"/>
  <c r="J9" i="16"/>
  <c r="J10" i="16"/>
  <c r="J11" i="16"/>
  <c r="J12" i="16"/>
  <c r="J7" i="16"/>
  <c r="J8" i="107"/>
  <c r="J9" i="107"/>
  <c r="J10" i="107"/>
  <c r="J11" i="107"/>
  <c r="J12" i="107"/>
  <c r="J7" i="107"/>
  <c r="P8" i="106"/>
  <c r="P9" i="106"/>
  <c r="P10" i="106"/>
  <c r="P11" i="106"/>
  <c r="P12" i="106"/>
  <c r="P13" i="106"/>
  <c r="P14" i="106"/>
  <c r="P15" i="106"/>
  <c r="P16" i="106"/>
  <c r="P17" i="106"/>
  <c r="P18" i="106"/>
  <c r="P19" i="106"/>
  <c r="P20" i="106"/>
  <c r="P21" i="106"/>
  <c r="P22" i="106"/>
  <c r="P23" i="106"/>
  <c r="P24" i="106"/>
  <c r="P25" i="106"/>
  <c r="P26" i="106"/>
  <c r="P27" i="106"/>
  <c r="P28" i="106"/>
  <c r="P29" i="106"/>
  <c r="P30" i="106"/>
  <c r="P31" i="106"/>
  <c r="P32" i="106"/>
  <c r="P33" i="106"/>
  <c r="P34" i="106"/>
  <c r="P35" i="106"/>
  <c r="P36" i="106"/>
  <c r="P37" i="106"/>
  <c r="P38" i="106"/>
  <c r="P39" i="106"/>
  <c r="P40" i="106"/>
  <c r="P41" i="106"/>
  <c r="P42" i="106"/>
  <c r="P43" i="106"/>
  <c r="P44" i="106"/>
  <c r="P45" i="106"/>
  <c r="P46" i="106"/>
  <c r="P7" i="106"/>
  <c r="P9" i="105"/>
  <c r="P10" i="105"/>
  <c r="P11" i="105"/>
  <c r="P12" i="105"/>
  <c r="P13" i="105"/>
  <c r="P14" i="105"/>
  <c r="P15" i="105"/>
  <c r="P16" i="105"/>
  <c r="P17" i="105"/>
  <c r="P18" i="105"/>
  <c r="P19" i="105"/>
  <c r="P20" i="105"/>
  <c r="P21" i="105"/>
  <c r="P22" i="105"/>
  <c r="P23" i="105"/>
  <c r="P24" i="105"/>
  <c r="P25" i="105"/>
  <c r="P26" i="105"/>
  <c r="P27" i="105"/>
  <c r="P28" i="105"/>
  <c r="P29" i="105"/>
  <c r="P30" i="105"/>
  <c r="P31" i="105"/>
  <c r="P32" i="105"/>
  <c r="P33" i="105"/>
  <c r="P34" i="105"/>
  <c r="P35" i="105"/>
  <c r="P36" i="105"/>
  <c r="P37" i="105"/>
  <c r="P38" i="105"/>
  <c r="P39" i="105"/>
  <c r="P40" i="105"/>
  <c r="P41" i="105"/>
  <c r="P42" i="105"/>
  <c r="P43" i="105"/>
  <c r="P44" i="105"/>
  <c r="P45" i="105"/>
  <c r="P46" i="105"/>
  <c r="P47" i="105"/>
  <c r="P8" i="105"/>
  <c r="G7" i="104"/>
  <c r="G8" i="104"/>
  <c r="G9" i="104"/>
  <c r="G10" i="104"/>
  <c r="G11" i="104"/>
  <c r="G12" i="104"/>
  <c r="G13" i="104"/>
  <c r="G6" i="104"/>
  <c r="J24" i="103"/>
  <c r="J8" i="103"/>
  <c r="J9" i="103"/>
  <c r="J10" i="103"/>
  <c r="J11" i="103"/>
  <c r="J12" i="103"/>
  <c r="J13" i="103"/>
  <c r="J14" i="103"/>
  <c r="J15" i="103"/>
  <c r="J7" i="103"/>
  <c r="J17" i="103"/>
  <c r="J18" i="103"/>
  <c r="J19" i="103"/>
  <c r="J20" i="103"/>
  <c r="J21" i="103"/>
  <c r="J22" i="103"/>
  <c r="J23" i="103"/>
  <c r="J16" i="103"/>
  <c r="D59" i="108" l="1"/>
  <c r="G88" i="136" s="1"/>
  <c r="D17" i="16"/>
  <c r="G85" i="136" s="1"/>
  <c r="D17" i="107"/>
  <c r="G84" i="136" s="1"/>
  <c r="D54" i="106"/>
  <c r="G83" i="136" s="1"/>
  <c r="D55" i="105"/>
  <c r="D18" i="104"/>
  <c r="G81" i="136" s="1"/>
  <c r="D33" i="77"/>
  <c r="D26" i="76"/>
  <c r="G45" i="136" s="1"/>
  <c r="D15" i="75"/>
  <c r="D15" i="73"/>
  <c r="G39" i="136" s="1"/>
  <c r="D18" i="71"/>
  <c r="G37" i="136" s="1"/>
  <c r="D23" i="69"/>
  <c r="G35" i="136" s="1"/>
  <c r="G32" i="136"/>
  <c r="D25" i="65"/>
  <c r="G31" i="136" s="1"/>
  <c r="D18" i="61"/>
  <c r="G27" i="136" s="1"/>
  <c r="D18" i="60"/>
  <c r="G26" i="136" s="1"/>
  <c r="H123" i="137"/>
  <c r="G24" i="136"/>
  <c r="D34" i="56"/>
  <c r="G22" i="136" s="1"/>
  <c r="D31" i="53"/>
  <c r="G19" i="136" s="1"/>
  <c r="D21" i="52"/>
  <c r="G18" i="136" s="1"/>
  <c r="G17" i="136"/>
  <c r="G16" i="136"/>
  <c r="G25" i="136"/>
  <c r="G28" i="136"/>
  <c r="G33" i="136"/>
  <c r="D23" i="72"/>
  <c r="G38" i="136" s="1"/>
  <c r="D37" i="70"/>
  <c r="G36" i="136" s="1"/>
  <c r="G7" i="102"/>
  <c r="G8" i="102"/>
  <c r="G9" i="102"/>
  <c r="G10" i="102"/>
  <c r="G11" i="102"/>
  <c r="G12" i="102"/>
  <c r="G13" i="102"/>
  <c r="G14" i="102"/>
  <c r="G15" i="102"/>
  <c r="G16" i="102"/>
  <c r="G6" i="102"/>
  <c r="L8" i="101"/>
  <c r="L9" i="101"/>
  <c r="L10" i="101"/>
  <c r="L11" i="101"/>
  <c r="L12" i="101"/>
  <c r="L13" i="101"/>
  <c r="L14" i="101"/>
  <c r="L15" i="101"/>
  <c r="L16" i="101"/>
  <c r="L17" i="101"/>
  <c r="L18" i="101"/>
  <c r="L19" i="101"/>
  <c r="L20" i="101"/>
  <c r="L21" i="101"/>
  <c r="L22" i="101"/>
  <c r="L23" i="101"/>
  <c r="L24" i="101"/>
  <c r="L25" i="101"/>
  <c r="L26" i="101"/>
  <c r="L27" i="101"/>
  <c r="L28" i="101"/>
  <c r="L29" i="101"/>
  <c r="L30" i="101"/>
  <c r="L31" i="101"/>
  <c r="L32" i="101"/>
  <c r="L33" i="101"/>
  <c r="L34" i="101"/>
  <c r="L35" i="101"/>
  <c r="L36" i="101"/>
  <c r="L37" i="101"/>
  <c r="L38" i="101"/>
  <c r="L39" i="101"/>
  <c r="L40" i="101"/>
  <c r="L41" i="101"/>
  <c r="L42" i="101"/>
  <c r="L43" i="101"/>
  <c r="L44" i="101"/>
  <c r="L45" i="101"/>
  <c r="L46" i="101"/>
  <c r="L47" i="101"/>
  <c r="L48" i="101"/>
  <c r="L7" i="101"/>
  <c r="L8" i="100"/>
  <c r="L9" i="100"/>
  <c r="L10" i="100"/>
  <c r="L11" i="100"/>
  <c r="L12" i="100"/>
  <c r="L13" i="100"/>
  <c r="L14" i="100"/>
  <c r="L15" i="100"/>
  <c r="L16" i="100"/>
  <c r="L17" i="100"/>
  <c r="L18" i="100"/>
  <c r="L19" i="100"/>
  <c r="L20" i="100"/>
  <c r="L21" i="100"/>
  <c r="L22" i="100"/>
  <c r="L23" i="100"/>
  <c r="L24" i="100"/>
  <c r="L25" i="100"/>
  <c r="L26" i="100"/>
  <c r="L27" i="100"/>
  <c r="L28" i="100"/>
  <c r="L29" i="100"/>
  <c r="L30" i="100"/>
  <c r="L31" i="100"/>
  <c r="L32" i="100"/>
  <c r="L33" i="100"/>
  <c r="L34" i="100"/>
  <c r="L35" i="100"/>
  <c r="L36" i="100"/>
  <c r="L37" i="100"/>
  <c r="L38" i="100"/>
  <c r="L39" i="100"/>
  <c r="L40" i="100"/>
  <c r="L41" i="100"/>
  <c r="L42" i="100"/>
  <c r="L43" i="100"/>
  <c r="L44" i="100"/>
  <c r="L45" i="100"/>
  <c r="L46" i="100"/>
  <c r="L47" i="100"/>
  <c r="L48" i="100"/>
  <c r="L7" i="100"/>
  <c r="H106" i="137" l="1"/>
  <c r="G82" i="136"/>
  <c r="H128" i="137"/>
  <c r="H127" i="137"/>
  <c r="H118" i="137"/>
  <c r="H117" i="137"/>
  <c r="G80" i="136"/>
  <c r="D21" i="102"/>
  <c r="G79" i="136" s="1"/>
  <c r="D57" i="101"/>
  <c r="G78" i="136" s="1"/>
  <c r="D57" i="100"/>
  <c r="G77" i="136" s="1"/>
  <c r="G47" i="136"/>
  <c r="H100" i="137"/>
  <c r="G43" i="136"/>
  <c r="H25" i="137"/>
  <c r="E7" i="99"/>
  <c r="E8" i="99"/>
  <c r="E9" i="99"/>
  <c r="E10" i="99"/>
  <c r="E11" i="99"/>
  <c r="E12" i="99"/>
  <c r="E13" i="99"/>
  <c r="E14" i="99"/>
  <c r="E15" i="99"/>
  <c r="E16" i="99"/>
  <c r="E17" i="99"/>
  <c r="E18" i="99"/>
  <c r="E19" i="99"/>
  <c r="E20" i="99"/>
  <c r="E21" i="99"/>
  <c r="E22" i="99"/>
  <c r="E23" i="99"/>
  <c r="E24" i="99"/>
  <c r="E25" i="99"/>
  <c r="E26" i="99"/>
  <c r="E27" i="99"/>
  <c r="E28" i="99"/>
  <c r="E29" i="99"/>
  <c r="E30" i="99"/>
  <c r="E31" i="99"/>
  <c r="E32" i="99"/>
  <c r="E33" i="99"/>
  <c r="E34" i="99"/>
  <c r="E35" i="99"/>
  <c r="E36" i="99"/>
  <c r="E37" i="99"/>
  <c r="E38" i="99"/>
  <c r="E39" i="99"/>
  <c r="E40" i="99"/>
  <c r="E6" i="99"/>
  <c r="E6" i="47"/>
  <c r="M8" i="98"/>
  <c r="M9" i="98"/>
  <c r="M10" i="98"/>
  <c r="M11" i="98"/>
  <c r="M12" i="98"/>
  <c r="M13" i="98"/>
  <c r="M14" i="98"/>
  <c r="M15" i="98"/>
  <c r="M16" i="98"/>
  <c r="M17" i="98"/>
  <c r="M18" i="98"/>
  <c r="M19" i="98"/>
  <c r="M20" i="98"/>
  <c r="M21" i="98"/>
  <c r="M22" i="98"/>
  <c r="M23" i="98"/>
  <c r="M24" i="98"/>
  <c r="M25" i="98"/>
  <c r="M26" i="98"/>
  <c r="M27" i="98"/>
  <c r="L8" i="97"/>
  <c r="L9" i="97"/>
  <c r="L10" i="97"/>
  <c r="L11" i="97"/>
  <c r="L12" i="97"/>
  <c r="L13" i="97"/>
  <c r="L14" i="97"/>
  <c r="L15" i="97"/>
  <c r="L16" i="97"/>
  <c r="L17" i="97"/>
  <c r="L18" i="97"/>
  <c r="L19" i="97"/>
  <c r="L20" i="97"/>
  <c r="L21" i="97"/>
  <c r="L22" i="97"/>
  <c r="L23" i="97"/>
  <c r="L24" i="97"/>
  <c r="L25" i="97"/>
  <c r="L26" i="97"/>
  <c r="L27" i="97"/>
  <c r="L28" i="97"/>
  <c r="L29" i="97"/>
  <c r="L30" i="97"/>
  <c r="L31" i="97"/>
  <c r="L32" i="97"/>
  <c r="L33" i="97"/>
  <c r="L34" i="97"/>
  <c r="L7" i="97"/>
  <c r="D43" i="97" s="1"/>
  <c r="G73" i="136" s="1"/>
  <c r="L8" i="96"/>
  <c r="L9" i="96"/>
  <c r="L10" i="96"/>
  <c r="L11" i="96"/>
  <c r="L12" i="96"/>
  <c r="L13" i="96"/>
  <c r="L14" i="96"/>
  <c r="L15" i="96"/>
  <c r="L16" i="96"/>
  <c r="L17" i="96"/>
  <c r="L18" i="96"/>
  <c r="L19" i="96"/>
  <c r="L7" i="96"/>
  <c r="G7" i="134"/>
  <c r="G8" i="134"/>
  <c r="G9" i="134"/>
  <c r="G10" i="134"/>
  <c r="G11" i="134"/>
  <c r="G6" i="134"/>
  <c r="I7" i="133"/>
  <c r="I8" i="133"/>
  <c r="I9" i="133"/>
  <c r="I10" i="133"/>
  <c r="I11" i="133"/>
  <c r="I12" i="133"/>
  <c r="I13" i="133"/>
  <c r="I14" i="133"/>
  <c r="I6" i="133"/>
  <c r="D17" i="134" l="1"/>
  <c r="G116" i="136" s="1"/>
  <c r="D20" i="133"/>
  <c r="G115" i="136" s="1"/>
  <c r="D51" i="99"/>
  <c r="G75" i="136" s="1"/>
  <c r="D37" i="98"/>
  <c r="G74" i="136" s="1"/>
  <c r="D27" i="96"/>
  <c r="G72" i="136" s="1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17" i="43"/>
  <c r="H17" i="43"/>
  <c r="G17" i="43"/>
  <c r="F17" i="43"/>
  <c r="E17" i="43"/>
  <c r="D17" i="43"/>
  <c r="I13" i="123"/>
  <c r="I12" i="123"/>
  <c r="I11" i="123"/>
  <c r="I10" i="123"/>
  <c r="I9" i="123"/>
  <c r="I8" i="123"/>
  <c r="I7" i="123"/>
  <c r="I6" i="123"/>
  <c r="G17" i="122"/>
  <c r="G16" i="122"/>
  <c r="G15" i="122"/>
  <c r="G14" i="122"/>
  <c r="G13" i="122"/>
  <c r="G12" i="122"/>
  <c r="G11" i="122"/>
  <c r="G10" i="122"/>
  <c r="G9" i="122"/>
  <c r="G8" i="122"/>
  <c r="G7" i="122"/>
  <c r="G6" i="122"/>
  <c r="Y26" i="118"/>
  <c r="Y25" i="118"/>
  <c r="Y24" i="118"/>
  <c r="Y23" i="118"/>
  <c r="Y22" i="118"/>
  <c r="Y21" i="118"/>
  <c r="Y20" i="118"/>
  <c r="Y19" i="118"/>
  <c r="Y18" i="118"/>
  <c r="Y17" i="118"/>
  <c r="Y16" i="118"/>
  <c r="Y15" i="118"/>
  <c r="Y14" i="118"/>
  <c r="Y13" i="118"/>
  <c r="Y12" i="118"/>
  <c r="Y11" i="118"/>
  <c r="Y10" i="118"/>
  <c r="Y9" i="118"/>
  <c r="Y8" i="118"/>
  <c r="Y7" i="118"/>
  <c r="Y15" i="117"/>
  <c r="Y14" i="117"/>
  <c r="Y13" i="117"/>
  <c r="Y12" i="117"/>
  <c r="Y11" i="117"/>
  <c r="Y10" i="117"/>
  <c r="Y9" i="117"/>
  <c r="Y8" i="117"/>
  <c r="Y7" i="117"/>
  <c r="K22" i="116"/>
  <c r="K21" i="116"/>
  <c r="K20" i="116"/>
  <c r="K19" i="116"/>
  <c r="K18" i="116"/>
  <c r="K17" i="116"/>
  <c r="K16" i="116"/>
  <c r="K15" i="116"/>
  <c r="K14" i="116"/>
  <c r="K13" i="116"/>
  <c r="K12" i="116"/>
  <c r="K11" i="116"/>
  <c r="K10" i="116"/>
  <c r="K9" i="116"/>
  <c r="K8" i="116"/>
  <c r="K7" i="116"/>
  <c r="K6" i="116"/>
  <c r="E16" i="22"/>
  <c r="D16" i="22"/>
  <c r="F13" i="22"/>
  <c r="F12" i="22"/>
  <c r="F11" i="22"/>
  <c r="F10" i="22"/>
  <c r="F9" i="22"/>
  <c r="F8" i="22"/>
  <c r="F7" i="22"/>
  <c r="F6" i="22"/>
  <c r="I15" i="36"/>
  <c r="H15" i="36"/>
  <c r="G15" i="36"/>
  <c r="F15" i="36"/>
  <c r="E15" i="36"/>
  <c r="D15" i="36"/>
  <c r="J12" i="36"/>
  <c r="J11" i="36"/>
  <c r="J10" i="36"/>
  <c r="J9" i="36"/>
  <c r="J8" i="36"/>
  <c r="J7" i="36"/>
  <c r="I15" i="16"/>
  <c r="H15" i="16"/>
  <c r="G15" i="16"/>
  <c r="F15" i="16"/>
  <c r="E15" i="16"/>
  <c r="D15" i="16"/>
  <c r="AD16" i="18"/>
  <c r="AD15" i="18"/>
  <c r="AD14" i="18"/>
  <c r="AD13" i="18"/>
  <c r="AD12" i="18"/>
  <c r="AD11" i="18"/>
  <c r="AD10" i="18"/>
  <c r="AD9" i="18"/>
  <c r="AD8" i="18"/>
  <c r="AD7" i="18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AM14" i="12"/>
  <c r="AM13" i="12"/>
  <c r="AM12" i="12"/>
  <c r="AM11" i="12"/>
  <c r="AM10" i="12"/>
  <c r="AM9" i="12"/>
  <c r="AM8" i="12"/>
  <c r="AM7" i="12"/>
  <c r="D19" i="12" s="1"/>
  <c r="G71" i="136" s="1"/>
  <c r="G14" i="94"/>
  <c r="G13" i="94"/>
  <c r="G12" i="94"/>
  <c r="G11" i="94"/>
  <c r="G10" i="94"/>
  <c r="G9" i="94"/>
  <c r="G8" i="94"/>
  <c r="G7" i="94"/>
  <c r="G6" i="94"/>
  <c r="G8" i="93"/>
  <c r="G7" i="93"/>
  <c r="G6" i="93"/>
  <c r="I17" i="92"/>
  <c r="I16" i="92"/>
  <c r="I15" i="92"/>
  <c r="I14" i="92"/>
  <c r="I13" i="92"/>
  <c r="I12" i="92"/>
  <c r="I11" i="92"/>
  <c r="I10" i="92"/>
  <c r="I9" i="92"/>
  <c r="I8" i="92"/>
  <c r="I7" i="92"/>
  <c r="I17" i="91"/>
  <c r="I16" i="91"/>
  <c r="I15" i="91"/>
  <c r="I14" i="91"/>
  <c r="I13" i="91"/>
  <c r="I12" i="91"/>
  <c r="I11" i="91"/>
  <c r="I10" i="91"/>
  <c r="I9" i="91"/>
  <c r="I8" i="91"/>
  <c r="I7" i="91"/>
  <c r="X27" i="90"/>
  <c r="X26" i="90"/>
  <c r="X25" i="90"/>
  <c r="X24" i="90"/>
  <c r="X23" i="90"/>
  <c r="X22" i="90"/>
  <c r="X21" i="90"/>
  <c r="X20" i="90"/>
  <c r="X19" i="90"/>
  <c r="X18" i="90"/>
  <c r="X17" i="90"/>
  <c r="X16" i="90"/>
  <c r="X15" i="90"/>
  <c r="X14" i="90"/>
  <c r="X13" i="90"/>
  <c r="X12" i="90"/>
  <c r="X11" i="90"/>
  <c r="X10" i="90"/>
  <c r="X9" i="90"/>
  <c r="X8" i="90"/>
  <c r="D33" i="90" s="1"/>
  <c r="X27" i="89"/>
  <c r="X26" i="89"/>
  <c r="X25" i="89"/>
  <c r="X24" i="89"/>
  <c r="X23" i="89"/>
  <c r="X22" i="89"/>
  <c r="X21" i="89"/>
  <c r="X20" i="89"/>
  <c r="X19" i="89"/>
  <c r="X18" i="89"/>
  <c r="X17" i="89"/>
  <c r="X16" i="89"/>
  <c r="X15" i="89"/>
  <c r="X14" i="89"/>
  <c r="X13" i="89"/>
  <c r="X12" i="89"/>
  <c r="X11" i="89"/>
  <c r="X10" i="89"/>
  <c r="X9" i="89"/>
  <c r="X8" i="89"/>
  <c r="D33" i="89" s="1"/>
  <c r="H102" i="137" s="1"/>
  <c r="M14" i="88"/>
  <c r="M13" i="88"/>
  <c r="M12" i="88"/>
  <c r="M11" i="88"/>
  <c r="M10" i="88"/>
  <c r="M9" i="88"/>
  <c r="M8" i="88"/>
  <c r="M7" i="88"/>
  <c r="D19" i="88" s="1"/>
  <c r="G63" i="136" s="1"/>
  <c r="J17" i="38"/>
  <c r="I17" i="38"/>
  <c r="H17" i="38"/>
  <c r="G17" i="38"/>
  <c r="F17" i="38"/>
  <c r="E17" i="38"/>
  <c r="D17" i="38"/>
  <c r="M11" i="38"/>
  <c r="M10" i="38"/>
  <c r="M9" i="38"/>
  <c r="M8" i="38"/>
  <c r="M7" i="38"/>
  <c r="Y15" i="87"/>
  <c r="Y14" i="87"/>
  <c r="Y13" i="87"/>
  <c r="Y12" i="87"/>
  <c r="Y11" i="87"/>
  <c r="Y10" i="87"/>
  <c r="Y9" i="87"/>
  <c r="Y8" i="87"/>
  <c r="D20" i="87" s="1"/>
  <c r="G61" i="136" s="1"/>
  <c r="Y15" i="86"/>
  <c r="Y14" i="86"/>
  <c r="Y13" i="86"/>
  <c r="Y12" i="86"/>
  <c r="Y11" i="86"/>
  <c r="Y10" i="86"/>
  <c r="Y9" i="86"/>
  <c r="Y8" i="86"/>
  <c r="D20" i="86" s="1"/>
  <c r="G60" i="136" s="1"/>
  <c r="H13" i="85"/>
  <c r="H12" i="85"/>
  <c r="H11" i="85"/>
  <c r="H10" i="85"/>
  <c r="H9" i="85"/>
  <c r="H8" i="85"/>
  <c r="H7" i="85"/>
  <c r="H6" i="85"/>
  <c r="D18" i="85" s="1"/>
  <c r="G59" i="136" s="1"/>
  <c r="J13" i="84"/>
  <c r="J12" i="84"/>
  <c r="J11" i="84"/>
  <c r="J10" i="84"/>
  <c r="J9" i="84"/>
  <c r="J8" i="84"/>
  <c r="J7" i="84"/>
  <c r="J6" i="84"/>
  <c r="D18" i="84" s="1"/>
  <c r="G58" i="136" s="1"/>
  <c r="K15" i="83"/>
  <c r="K14" i="83"/>
  <c r="K13" i="83"/>
  <c r="K12" i="83"/>
  <c r="K11" i="83"/>
  <c r="K10" i="83"/>
  <c r="K9" i="83"/>
  <c r="K8" i="83"/>
  <c r="K7" i="83"/>
  <c r="I15" i="82"/>
  <c r="I14" i="82"/>
  <c r="I13" i="82"/>
  <c r="I12" i="82"/>
  <c r="I11" i="82"/>
  <c r="I10" i="82"/>
  <c r="I9" i="82"/>
  <c r="I8" i="82"/>
  <c r="I7" i="82"/>
  <c r="P39" i="81"/>
  <c r="P38" i="81"/>
  <c r="P37" i="81"/>
  <c r="P36" i="81"/>
  <c r="P35" i="81"/>
  <c r="P34" i="81"/>
  <c r="P33" i="81"/>
  <c r="P32" i="81"/>
  <c r="P31" i="81"/>
  <c r="P30" i="81"/>
  <c r="P29" i="81"/>
  <c r="P28" i="81"/>
  <c r="P27" i="81"/>
  <c r="P26" i="81"/>
  <c r="P25" i="81"/>
  <c r="P24" i="81"/>
  <c r="P23" i="81"/>
  <c r="P22" i="81"/>
  <c r="P21" i="81"/>
  <c r="P20" i="81"/>
  <c r="P19" i="81"/>
  <c r="P18" i="81"/>
  <c r="P17" i="81"/>
  <c r="P16" i="81"/>
  <c r="P15" i="81"/>
  <c r="P14" i="81"/>
  <c r="P13" i="81"/>
  <c r="P12" i="81"/>
  <c r="P11" i="81"/>
  <c r="P10" i="81"/>
  <c r="P9" i="81"/>
  <c r="P8" i="81"/>
  <c r="P7" i="81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Y15" i="30"/>
  <c r="Y14" i="30"/>
  <c r="Y13" i="30"/>
  <c r="Y12" i="30"/>
  <c r="Y11" i="30"/>
  <c r="D20" i="30" s="1"/>
  <c r="G54" i="136" s="1"/>
  <c r="Y10" i="30"/>
  <c r="Y9" i="30"/>
  <c r="Y8" i="30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Y15" i="6"/>
  <c r="Y14" i="6"/>
  <c r="Y13" i="6"/>
  <c r="Y12" i="6"/>
  <c r="Y11" i="6"/>
  <c r="Y10" i="6"/>
  <c r="Y9" i="6"/>
  <c r="Y8" i="6"/>
  <c r="D20" i="6" s="1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Y14" i="29"/>
  <c r="Y13" i="29"/>
  <c r="Y12" i="29"/>
  <c r="Y11" i="29"/>
  <c r="Y10" i="29"/>
  <c r="D19" i="29" s="1"/>
  <c r="Y9" i="29"/>
  <c r="Y8" i="29"/>
  <c r="Y7" i="29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Q15" i="31"/>
  <c r="P15" i="31"/>
  <c r="O15" i="31"/>
  <c r="N15" i="31"/>
  <c r="M15" i="31"/>
  <c r="L15" i="31"/>
  <c r="K15" i="31"/>
  <c r="J15" i="31"/>
  <c r="I15" i="31"/>
  <c r="H15" i="31"/>
  <c r="G15" i="31"/>
  <c r="F15" i="31"/>
  <c r="B16" i="31" s="1"/>
  <c r="E15" i="31"/>
  <c r="D15" i="31"/>
  <c r="R12" i="31"/>
  <c r="R10" i="31"/>
  <c r="R9" i="31"/>
  <c r="R8" i="31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AM12" i="15"/>
  <c r="AM11" i="15"/>
  <c r="AM10" i="15"/>
  <c r="AM9" i="15"/>
  <c r="AM8" i="15"/>
  <c r="AM7" i="15"/>
  <c r="J10" i="33"/>
  <c r="D17" i="33" s="1"/>
  <c r="G42" i="136" s="1"/>
  <c r="C18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P14" i="20"/>
  <c r="P13" i="20"/>
  <c r="P12" i="20"/>
  <c r="P11" i="20"/>
  <c r="P10" i="20"/>
  <c r="P9" i="20"/>
  <c r="P8" i="20"/>
  <c r="P7" i="20"/>
  <c r="G15" i="42"/>
  <c r="F15" i="42"/>
  <c r="E15" i="42"/>
  <c r="D15" i="42"/>
  <c r="C16" i="42" s="1"/>
  <c r="G15" i="136" s="1"/>
  <c r="H13" i="42"/>
  <c r="H12" i="42"/>
  <c r="H11" i="42"/>
  <c r="H10" i="42"/>
  <c r="H9" i="42"/>
  <c r="H8" i="42"/>
  <c r="H7" i="42"/>
  <c r="H6" i="42"/>
  <c r="I13" i="41"/>
  <c r="H13" i="41"/>
  <c r="G13" i="41"/>
  <c r="F13" i="41"/>
  <c r="E13" i="41"/>
  <c r="C14" i="41" s="1"/>
  <c r="G14" i="136" s="1"/>
  <c r="D13" i="41"/>
  <c r="J11" i="41"/>
  <c r="J10" i="41"/>
  <c r="J9" i="41"/>
  <c r="J8" i="41"/>
  <c r="J7" i="41"/>
  <c r="G56" i="40"/>
  <c r="F55" i="40"/>
  <c r="G54" i="40"/>
  <c r="F54" i="40"/>
  <c r="G52" i="40"/>
  <c r="F52" i="40"/>
  <c r="G51" i="40"/>
  <c r="F51" i="40"/>
  <c r="G50" i="40"/>
  <c r="F50" i="40"/>
  <c r="G49" i="40"/>
  <c r="F49" i="40"/>
  <c r="G48" i="40"/>
  <c r="F48" i="40"/>
  <c r="G47" i="40"/>
  <c r="F47" i="40"/>
  <c r="G45" i="40"/>
  <c r="F45" i="40"/>
  <c r="G44" i="40"/>
  <c r="F44" i="40"/>
  <c r="G43" i="40"/>
  <c r="F43" i="40"/>
  <c r="G42" i="40"/>
  <c r="F42" i="40"/>
  <c r="G41" i="40"/>
  <c r="F41" i="40"/>
  <c r="G40" i="40"/>
  <c r="F40" i="40"/>
  <c r="G39" i="40"/>
  <c r="F39" i="40"/>
  <c r="G36" i="40"/>
  <c r="F36" i="40"/>
  <c r="G35" i="40"/>
  <c r="F35" i="40"/>
  <c r="G34" i="40"/>
  <c r="F34" i="40"/>
  <c r="G33" i="40"/>
  <c r="F33" i="40"/>
  <c r="G32" i="40"/>
  <c r="F32" i="40"/>
  <c r="G31" i="40"/>
  <c r="F31" i="40"/>
  <c r="G30" i="40"/>
  <c r="F30" i="40"/>
  <c r="G29" i="40"/>
  <c r="F29" i="40"/>
  <c r="G28" i="40"/>
  <c r="F28" i="40"/>
  <c r="G27" i="40"/>
  <c r="F27" i="40"/>
  <c r="G26" i="40"/>
  <c r="F26" i="40"/>
  <c r="G25" i="40"/>
  <c r="F25" i="40"/>
  <c r="G24" i="40"/>
  <c r="F24" i="40"/>
  <c r="G23" i="40"/>
  <c r="F23" i="40"/>
  <c r="G22" i="40"/>
  <c r="F22" i="40"/>
  <c r="G21" i="40"/>
  <c r="F21" i="40"/>
  <c r="G20" i="40"/>
  <c r="F20" i="40"/>
  <c r="G19" i="40"/>
  <c r="F19" i="40"/>
  <c r="G18" i="40"/>
  <c r="F18" i="40"/>
  <c r="G17" i="40"/>
  <c r="F17" i="40"/>
  <c r="G16" i="40"/>
  <c r="F16" i="40"/>
  <c r="G15" i="40"/>
  <c r="F15" i="40"/>
  <c r="G14" i="40"/>
  <c r="F14" i="40"/>
  <c r="G13" i="40"/>
  <c r="F13" i="40"/>
  <c r="G12" i="40"/>
  <c r="F12" i="40"/>
  <c r="G11" i="40"/>
  <c r="F11" i="40"/>
  <c r="G10" i="40"/>
  <c r="F10" i="40"/>
  <c r="G9" i="40"/>
  <c r="F9" i="40"/>
  <c r="G8" i="40"/>
  <c r="F8" i="40"/>
  <c r="G7" i="40"/>
  <c r="F7" i="40"/>
  <c r="G6" i="40"/>
  <c r="F6" i="40"/>
  <c r="E42" i="2"/>
  <c r="E41" i="2"/>
  <c r="E40" i="2"/>
  <c r="E39" i="2"/>
  <c r="E37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2" i="49"/>
  <c r="E91" i="49"/>
  <c r="E90" i="49"/>
  <c r="E89" i="49"/>
  <c r="E88" i="49"/>
  <c r="E87" i="49"/>
  <c r="E86" i="49"/>
  <c r="E85" i="49"/>
  <c r="E79" i="49"/>
  <c r="E74" i="49"/>
  <c r="E73" i="49"/>
  <c r="E72" i="49"/>
  <c r="E71" i="49"/>
  <c r="E70" i="49"/>
  <c r="E69" i="49"/>
  <c r="E68" i="49"/>
  <c r="E67" i="49"/>
  <c r="E62" i="49"/>
  <c r="E58" i="49"/>
  <c r="E57" i="49"/>
  <c r="E56" i="49"/>
  <c r="E55" i="49"/>
  <c r="E54" i="49"/>
  <c r="E53" i="49"/>
  <c r="E52" i="49"/>
  <c r="E51" i="49"/>
  <c r="E50" i="49"/>
  <c r="E45" i="49"/>
  <c r="E44" i="49"/>
  <c r="E38" i="49"/>
  <c r="E37" i="49"/>
  <c r="E36" i="49"/>
  <c r="E35" i="49"/>
  <c r="E32" i="49"/>
  <c r="E31" i="49"/>
  <c r="E29" i="49"/>
  <c r="E28" i="49"/>
  <c r="E27" i="49"/>
  <c r="E26" i="49"/>
  <c r="E25" i="49"/>
  <c r="E24" i="49"/>
  <c r="E19" i="49"/>
  <c r="E18" i="49"/>
  <c r="E13" i="49"/>
  <c r="E12" i="49"/>
  <c r="E11" i="49"/>
  <c r="E10" i="49"/>
  <c r="E9" i="49"/>
  <c r="E8" i="49"/>
  <c r="E7" i="49"/>
  <c r="E6" i="49"/>
  <c r="E57" i="48"/>
  <c r="E56" i="48"/>
  <c r="E55" i="48"/>
  <c r="E54" i="48"/>
  <c r="E53" i="48"/>
  <c r="E52" i="48"/>
  <c r="E51" i="48"/>
  <c r="E50" i="48"/>
  <c r="E49" i="48"/>
  <c r="E48" i="48"/>
  <c r="E47" i="48"/>
  <c r="E46" i="48"/>
  <c r="E45" i="48"/>
  <c r="E44" i="48"/>
  <c r="E43" i="48"/>
  <c r="E42" i="48"/>
  <c r="E41" i="48"/>
  <c r="E40" i="48"/>
  <c r="E39" i="48"/>
  <c r="E38" i="48"/>
  <c r="E37" i="48"/>
  <c r="E36" i="48"/>
  <c r="E35" i="48"/>
  <c r="E34" i="48"/>
  <c r="E33" i="48"/>
  <c r="E32" i="48"/>
  <c r="E31" i="48"/>
  <c r="E3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E9" i="48"/>
  <c r="E8" i="48"/>
  <c r="E7" i="48"/>
  <c r="E6" i="48"/>
  <c r="E34" i="47"/>
  <c r="E33" i="47"/>
  <c r="E32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E8" i="47"/>
  <c r="E7" i="47"/>
  <c r="D45" i="47" s="1"/>
  <c r="E36" i="46"/>
  <c r="E35" i="46"/>
  <c r="E34" i="46"/>
  <c r="E33" i="46"/>
  <c r="E32" i="46"/>
  <c r="E31" i="46"/>
  <c r="E30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E10" i="46"/>
  <c r="E9" i="46"/>
  <c r="E8" i="46"/>
  <c r="E7" i="46"/>
  <c r="E6" i="46"/>
  <c r="E41" i="44"/>
  <c r="E40" i="44"/>
  <c r="E39" i="44"/>
  <c r="E38" i="44"/>
  <c r="E37" i="44"/>
  <c r="E35" i="44"/>
  <c r="E34" i="44"/>
  <c r="E33" i="44"/>
  <c r="E31" i="44"/>
  <c r="E30" i="44"/>
  <c r="E29" i="44"/>
  <c r="E28" i="44"/>
  <c r="E27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E5" i="44"/>
  <c r="D43" i="44" l="1"/>
  <c r="G6" i="136" s="1"/>
  <c r="G65" i="136"/>
  <c r="H103" i="137"/>
  <c r="D18" i="123"/>
  <c r="D24" i="122"/>
  <c r="G102" i="136" s="1"/>
  <c r="D36" i="118"/>
  <c r="G98" i="136" s="1"/>
  <c r="D22" i="117"/>
  <c r="G97" i="136" s="1"/>
  <c r="D29" i="116"/>
  <c r="G96" i="136" s="1"/>
  <c r="D18" i="22"/>
  <c r="G87" i="136" s="1"/>
  <c r="D17" i="36"/>
  <c r="G86" i="136" s="1"/>
  <c r="D21" i="18"/>
  <c r="G76" i="136" s="1"/>
  <c r="D13" i="93"/>
  <c r="G68" i="136" s="1"/>
  <c r="D22" i="92"/>
  <c r="G67" i="136" s="1"/>
  <c r="D22" i="91"/>
  <c r="G66" i="136" s="1"/>
  <c r="G64" i="136"/>
  <c r="D19" i="38"/>
  <c r="G62" i="136" s="1"/>
  <c r="D22" i="83"/>
  <c r="G57" i="136" s="1"/>
  <c r="D21" i="82"/>
  <c r="G56" i="136" s="1"/>
  <c r="D48" i="81"/>
  <c r="G55" i="136" s="1"/>
  <c r="H29" i="137"/>
  <c r="G53" i="136"/>
  <c r="H30" i="137"/>
  <c r="G52" i="136"/>
  <c r="H28" i="137"/>
  <c r="D17" i="31"/>
  <c r="C58" i="40"/>
  <c r="H53" i="137"/>
  <c r="D117" i="49"/>
  <c r="G11" i="136" s="1"/>
  <c r="H130" i="137"/>
  <c r="H126" i="137"/>
  <c r="H113" i="137"/>
  <c r="H76" i="137"/>
  <c r="H72" i="137"/>
  <c r="H48" i="137"/>
  <c r="H47" i="137"/>
  <c r="H115" i="137"/>
  <c r="H40" i="137"/>
  <c r="H114" i="137"/>
  <c r="H32" i="137"/>
  <c r="H95" i="137"/>
  <c r="H39" i="137"/>
  <c r="H129" i="137"/>
  <c r="H125" i="137"/>
  <c r="H116" i="137"/>
  <c r="H79" i="137"/>
  <c r="H75" i="137"/>
  <c r="H71" i="137"/>
  <c r="H124" i="137"/>
  <c r="H78" i="137"/>
  <c r="H74" i="137"/>
  <c r="H70" i="137"/>
  <c r="H77" i="137"/>
  <c r="H73" i="137"/>
  <c r="H49" i="137"/>
  <c r="G9" i="136"/>
  <c r="D49" i="46"/>
  <c r="D70" i="48"/>
  <c r="H88" i="137" l="1"/>
  <c r="H84" i="137"/>
  <c r="H80" i="137"/>
  <c r="H87" i="137"/>
  <c r="H83" i="137"/>
  <c r="H81" i="137"/>
  <c r="H86" i="137"/>
  <c r="H82" i="137"/>
  <c r="H85" i="137"/>
  <c r="H132" i="137"/>
  <c r="H131" i="137"/>
  <c r="G13" i="136"/>
  <c r="H54" i="137"/>
  <c r="H5" i="137"/>
  <c r="G8" i="136"/>
  <c r="G103" i="136"/>
  <c r="H112" i="137"/>
  <c r="H1" i="137" s="1"/>
  <c r="H22" i="137"/>
  <c r="H19" i="137"/>
  <c r="H21" i="137"/>
  <c r="H31" i="137"/>
  <c r="H20" i="137"/>
  <c r="H26" i="137"/>
  <c r="H27" i="137"/>
  <c r="G46" i="136"/>
  <c r="H51" i="137"/>
  <c r="H52" i="137"/>
  <c r="G12" i="136"/>
  <c r="H10" i="137"/>
  <c r="H96" i="137"/>
  <c r="H11" i="137"/>
  <c r="H12" i="137"/>
  <c r="H15" i="137"/>
  <c r="H119" i="137"/>
  <c r="H99" i="137"/>
  <c r="H94" i="137"/>
  <c r="H90" i="137"/>
  <c r="H69" i="137"/>
  <c r="H65" i="137"/>
  <c r="H61" i="137"/>
  <c r="H57" i="137"/>
  <c r="H24" i="137"/>
  <c r="H122" i="137"/>
  <c r="H98" i="137"/>
  <c r="H93" i="137"/>
  <c r="H89" i="137"/>
  <c r="H68" i="137"/>
  <c r="H64" i="137"/>
  <c r="H60" i="137"/>
  <c r="H56" i="137"/>
  <c r="H36" i="137"/>
  <c r="H18" i="137"/>
  <c r="H23" i="137"/>
  <c r="H121" i="137"/>
  <c r="H97" i="137"/>
  <c r="H92" i="137"/>
  <c r="H67" i="137"/>
  <c r="H63" i="137"/>
  <c r="H59" i="137"/>
  <c r="H55" i="137"/>
  <c r="H43" i="137"/>
  <c r="H16" i="137"/>
  <c r="H17" i="137"/>
  <c r="H120" i="137"/>
  <c r="H91" i="137"/>
  <c r="H66" i="137"/>
  <c r="H62" i="137"/>
  <c r="H58" i="137"/>
  <c r="H41" i="137"/>
  <c r="H14" i="137"/>
  <c r="H6" i="137"/>
  <c r="H8" i="137"/>
  <c r="H7" i="137"/>
  <c r="H46" i="137"/>
  <c r="H45" i="137"/>
  <c r="H42" i="137"/>
  <c r="H13" i="137"/>
  <c r="H35" i="137"/>
  <c r="H44" i="137"/>
  <c r="H9" i="137"/>
  <c r="G7" i="136"/>
  <c r="H105" i="137"/>
  <c r="H107" i="137"/>
  <c r="G10" i="136"/>
  <c r="H134" i="137"/>
  <c r="H135" i="137"/>
  <c r="H133" i="137"/>
  <c r="H50" i="137"/>
  <c r="H136" i="137"/>
</calcChain>
</file>

<file path=xl/sharedStrings.xml><?xml version="1.0" encoding="utf-8"?>
<sst xmlns="http://schemas.openxmlformats.org/spreadsheetml/2006/main" count="7449" uniqueCount="3830">
  <si>
    <t>Fundusze własne kasy</t>
  </si>
  <si>
    <t>MIESIĘCZNA INFORMACJA SPRAWOZDAWCZA KASY</t>
  </si>
  <si>
    <t>Wartość</t>
  </si>
  <si>
    <t>Fundusz udziałowy</t>
  </si>
  <si>
    <t>Fundusz zasobowy</t>
  </si>
  <si>
    <t xml:space="preserve">       z nadwyżki bilansowej</t>
  </si>
  <si>
    <t xml:space="preserve">       z wpłat wpisowego</t>
  </si>
  <si>
    <t xml:space="preserve">Dodatkowa kwota odpowiedzialności członków kasy </t>
  </si>
  <si>
    <t>Strata z lat ubiegłych (-)</t>
  </si>
  <si>
    <t>Strata w trakcie zatwierdzania (-)</t>
  </si>
  <si>
    <t>Suma funduszy własnych kasy</t>
  </si>
  <si>
    <t>Wartość bilansowa</t>
  </si>
  <si>
    <t xml:space="preserve">Obligacje lub inne papiery wartościowe, których emitentem jest Skarb Państwa i Narodowy Bank Polski </t>
  </si>
  <si>
    <t>Pozostałe papiery wartościowe</t>
  </si>
  <si>
    <t>Pozostałe aktywa</t>
  </si>
  <si>
    <t>Należności z tytułu lokat w Kasie Krajowej</t>
  </si>
  <si>
    <t>Obligacje lub inne papiery wartościowe, których emitentem jest Kasa Krajowa</t>
  </si>
  <si>
    <t>Jednostki uczestnictwa funduszy rynku pieniężnego</t>
  </si>
  <si>
    <t>Odpis aktualizujący</t>
  </si>
  <si>
    <t>Należności z tytułu lokat w bankach</t>
  </si>
  <si>
    <t>Fundusz oszczędnościowo-pożyczkowy</t>
  </si>
  <si>
    <t>Limit 20% funduszu oszczędnościowo-pożyczkowego</t>
  </si>
  <si>
    <t>Limit 15% funduszy własnych</t>
  </si>
  <si>
    <t>Limit 150% funduszy własnych</t>
  </si>
  <si>
    <t>Kwota przekroczenia ponad 100% funduszy własnych z tytułu łącznej kwoty zakupionych przez kasę środków trwałych</t>
  </si>
  <si>
    <t>Limit 8% aktywów kasy</t>
  </si>
  <si>
    <t>Limit 5% aktywów kasy</t>
  </si>
  <si>
    <t>Kwota przekroczenia ponad 5% aktywów z tytułu łącznej wysokości zakupionych przez kasę środków trwałych</t>
  </si>
  <si>
    <t>Nazwisko</t>
  </si>
  <si>
    <t>Imiona</t>
  </si>
  <si>
    <t>Zawód/wykształcenie</t>
  </si>
  <si>
    <t xml:space="preserve">Wartość  bilansowa brutto </t>
  </si>
  <si>
    <t xml:space="preserve">Suma </t>
  </si>
  <si>
    <t>Inne</t>
  </si>
  <si>
    <t xml:space="preserve">Wartość zabezpieczenia  </t>
  </si>
  <si>
    <t>Pełna nazwa kasy</t>
  </si>
  <si>
    <t>Dane adresowe:</t>
  </si>
  <si>
    <t>Liczba członków kasy</t>
  </si>
  <si>
    <t>Liczba oddziałów kasy</t>
  </si>
  <si>
    <t>Liczba prowadzonych rachunków</t>
  </si>
  <si>
    <t>Dane ogólne</t>
  </si>
  <si>
    <t>Wkłady wniesione na fundusz stabilizacyjny</t>
  </si>
  <si>
    <t>Udziały w Kasie Krajowej</t>
  </si>
  <si>
    <t>Funkcja w zarządzie</t>
  </si>
  <si>
    <t xml:space="preserve"> </t>
  </si>
  <si>
    <t>PLN</t>
  </si>
  <si>
    <t>EUR</t>
  </si>
  <si>
    <t>USD</t>
  </si>
  <si>
    <t>CHF</t>
  </si>
  <si>
    <t>Pozostałe waluty</t>
  </si>
  <si>
    <t>Kasa Krajowa</t>
  </si>
  <si>
    <t>Lokaty jednodniowe</t>
  </si>
  <si>
    <t>Lokaty trzymiesięczne</t>
  </si>
  <si>
    <t>Lokaty tygodniowe</t>
  </si>
  <si>
    <t>Lokaty jednomiesięczne</t>
  </si>
  <si>
    <t>Lokaty roczne</t>
  </si>
  <si>
    <t>Wartość bilansowa brutto</t>
  </si>
  <si>
    <t>Duże przedsiębiorstwa</t>
  </si>
  <si>
    <t>MSP</t>
  </si>
  <si>
    <t>Przedsiębiorcy indywidualni</t>
  </si>
  <si>
    <t>Osoby prywatne</t>
  </si>
  <si>
    <t>Instytucje niekomercyjne działające na rzecz gospodarstw domowych</t>
  </si>
  <si>
    <t>Rolnicy indywidualni</t>
  </si>
  <si>
    <t>Inwestycyjne</t>
  </si>
  <si>
    <t>Operacyjne</t>
  </si>
  <si>
    <t>Na nieruchomości</t>
  </si>
  <si>
    <t>W rachunku bieżącym</t>
  </si>
  <si>
    <t>Zabezpieczone hipoteką</t>
  </si>
  <si>
    <t>Zabezpieczone lokatą</t>
  </si>
  <si>
    <t>Zabezpieczone gwarancją lub poręczeniem</t>
  </si>
  <si>
    <t>Zabezpieczone papierami wartościowymi</t>
  </si>
  <si>
    <t>Zabezpieczone zastawem rejestrowym na rzeczach ruchomych</t>
  </si>
  <si>
    <t>Zabezpieczone innymi rodzajami zabezpieczeń</t>
  </si>
  <si>
    <t xml:space="preserve">Niezabezpieczone </t>
  </si>
  <si>
    <t>Nieprzeterminowane</t>
  </si>
  <si>
    <t>Przeterminowane od 1 dnia do 1 miesiąca włącznie</t>
  </si>
  <si>
    <t>Przeterminowane powyżej 3 miesięcy do 12 miesięcy włącznie</t>
  </si>
  <si>
    <t>Konsumpcyjne</t>
  </si>
  <si>
    <t>Pozostałe instytucje sektora finansowego</t>
  </si>
  <si>
    <t>Wartość według ceny nabycia</t>
  </si>
  <si>
    <t>Akcje kwotowane na aktywnym rynku</t>
  </si>
  <si>
    <t>Pozostałe akcje</t>
  </si>
  <si>
    <t>Pozostałe</t>
  </si>
  <si>
    <t>Banki centralne</t>
  </si>
  <si>
    <t>Instytucje rządowe i samorządowe</t>
  </si>
  <si>
    <t>Bony skarbowe</t>
  </si>
  <si>
    <t xml:space="preserve">Obligacje </t>
  </si>
  <si>
    <t>Suma</t>
  </si>
  <si>
    <t>Należności z tytułu kredytów i pożyczek od członków kasy w części zabezpieczonej:</t>
  </si>
  <si>
    <t>Duże przedsiębiorstwa i MSP</t>
  </si>
  <si>
    <t>Bieżące</t>
  </si>
  <si>
    <t>Z terminem</t>
  </si>
  <si>
    <t>do 1 miesiąca</t>
  </si>
  <si>
    <t>powyżej 1 miesiąca do 3 miesięcy</t>
  </si>
  <si>
    <t xml:space="preserve"> powyżej 1 roku do 3 lat</t>
  </si>
  <si>
    <t>Oszczędności</t>
  </si>
  <si>
    <t>Emisja własna</t>
  </si>
  <si>
    <t>Strata  bieżącego okresu (-)</t>
  </si>
  <si>
    <t>Zabezpieczenia pieniężne</t>
  </si>
  <si>
    <t>Inne obligacje</t>
  </si>
  <si>
    <t>do 1 roku</t>
  </si>
  <si>
    <t>powyżej 1 roku do 2 lat</t>
  </si>
  <si>
    <t>powyżej 2 lat do 5 lat</t>
  </si>
  <si>
    <t>powyżej 5 lat do 10 lat</t>
  </si>
  <si>
    <t>powyżej 10 lat</t>
  </si>
  <si>
    <t>Wartość nominalna</t>
  </si>
  <si>
    <t>suma</t>
  </si>
  <si>
    <t>Kredyty i pożyczki</t>
  </si>
  <si>
    <t xml:space="preserve">   w tym:  środki z funduszu stabilizacyjnego</t>
  </si>
  <si>
    <t xml:space="preserve">Inne </t>
  </si>
  <si>
    <t>Środki kasy na rachunku w Kasie Krajowej</t>
  </si>
  <si>
    <t>Linie kredytowe</t>
  </si>
  <si>
    <t xml:space="preserve">Zobowiązania nieobjęte rezerwami </t>
  </si>
  <si>
    <t>Zobowiązania objęte rezerwami</t>
  </si>
  <si>
    <t>Utworzone rezerwy</t>
  </si>
  <si>
    <t>Razem</t>
  </si>
  <si>
    <t>Poręczenia</t>
  </si>
  <si>
    <t>Zobowiązania pozabilansowe otrzymane</t>
  </si>
  <si>
    <t xml:space="preserve">Gwarancje </t>
  </si>
  <si>
    <t>Numer KRS</t>
  </si>
  <si>
    <t>Liczba filii, ekspozytur, innych placówek obsługi klienta</t>
  </si>
  <si>
    <t>Liczba zadeklarowanych udziałów członkowskich</t>
  </si>
  <si>
    <t>Suma bilansowa</t>
  </si>
  <si>
    <t>Zobowiązania z tytułu kredytów i pożyczek</t>
  </si>
  <si>
    <t>Środki pieniężne w formie gotówki</t>
  </si>
  <si>
    <t>Iloraz zobowiązań z tytułu kredytów i pożyczek do sumy bilansowej</t>
  </si>
  <si>
    <t>Aktywa płynne:</t>
  </si>
  <si>
    <t>Iloraz aktywów płynnych do sumy bilansowej</t>
  </si>
  <si>
    <t>Fundusze własne</t>
  </si>
  <si>
    <t>Aktywa niepłynne:</t>
  </si>
  <si>
    <t>Iloraz sumy funduszy własnych do aktywów niepłynnych</t>
  </si>
  <si>
    <t>Dane osoby sporządzającej sprawozdawczość</t>
  </si>
  <si>
    <t>Zobowiązania pozabilansowe udzielone</t>
  </si>
  <si>
    <t xml:space="preserve">   w tym: gotówkowe</t>
  </si>
  <si>
    <t>Liczba</t>
  </si>
  <si>
    <t>Liczba zadeklarowanych wkładów członkowskich</t>
  </si>
  <si>
    <t xml:space="preserve"> powyżej 3 miesięcy do 6 miesięcy</t>
  </si>
  <si>
    <t xml:space="preserve">  powyżej 6 miesięcy do 1 roku</t>
  </si>
  <si>
    <t>Wartość netto</t>
  </si>
  <si>
    <t>Aktywa razem</t>
  </si>
  <si>
    <t>Pasywa razem</t>
  </si>
  <si>
    <t>w tym: wkłady członkowskie</t>
  </si>
  <si>
    <t>w tym: gromadzone przez członków oszczędności</t>
  </si>
  <si>
    <t>Środki pieniężne zgromadzone na rachunkach bieżących</t>
  </si>
  <si>
    <t xml:space="preserve">Inne waluty </t>
  </si>
  <si>
    <t>A</t>
  </si>
  <si>
    <t>B</t>
  </si>
  <si>
    <t>C</t>
  </si>
  <si>
    <t>D</t>
  </si>
  <si>
    <t>F</t>
  </si>
  <si>
    <t>Środki pieniężne zgromadzone w kasie w formie gotówki</t>
  </si>
  <si>
    <t>Rachunek zysków i strat</t>
  </si>
  <si>
    <t>Dane osoby zatwierdzającej sprawozdawczość</t>
  </si>
  <si>
    <t>E</t>
  </si>
  <si>
    <t>Z</t>
  </si>
  <si>
    <t>NKIP01.1.</t>
  </si>
  <si>
    <t>NKIP01.2.</t>
  </si>
  <si>
    <t>NKIP01.3.</t>
  </si>
  <si>
    <t>NKIP01.4.</t>
  </si>
  <si>
    <t>NKIP01.5.</t>
  </si>
  <si>
    <t>NKIP01.6.</t>
  </si>
  <si>
    <t>NKIP01.7.</t>
  </si>
  <si>
    <t>NKIP01.8.</t>
  </si>
  <si>
    <t>NKIP01</t>
  </si>
  <si>
    <t>NKIP02</t>
  </si>
  <si>
    <t>NKIP02.1.</t>
  </si>
  <si>
    <t>NKIP02.2.</t>
  </si>
  <si>
    <t>NKIP02.3.</t>
  </si>
  <si>
    <t>NKIP02.4.</t>
  </si>
  <si>
    <t>NKIP02.5.</t>
  </si>
  <si>
    <t>NKIP02.6.</t>
  </si>
  <si>
    <t>NKIP02.7.</t>
  </si>
  <si>
    <t>NKIP03.1.</t>
  </si>
  <si>
    <t>NKIP03.2.</t>
  </si>
  <si>
    <t>NKIP03.3.</t>
  </si>
  <si>
    <t>NKIP03.4.</t>
  </si>
  <si>
    <t>NKIP03.5.</t>
  </si>
  <si>
    <t>NKIP03.6.</t>
  </si>
  <si>
    <t>NKIP03.7.</t>
  </si>
  <si>
    <t>NKIP03.8.</t>
  </si>
  <si>
    <t>NKIP03</t>
  </si>
  <si>
    <t>NKIP04</t>
  </si>
  <si>
    <t>NKIP04.1.</t>
  </si>
  <si>
    <t>NKIP04.2.</t>
  </si>
  <si>
    <t>NKIP04.3.</t>
  </si>
  <si>
    <t>NKIP04.4.</t>
  </si>
  <si>
    <t>NKIP04.5.</t>
  </si>
  <si>
    <t>NKIP04.6.</t>
  </si>
  <si>
    <t>NKIP04.7.</t>
  </si>
  <si>
    <t>NO01.1.</t>
  </si>
  <si>
    <t>NO01.2.</t>
  </si>
  <si>
    <t>NO01.3.</t>
  </si>
  <si>
    <t>NO01.4.</t>
  </si>
  <si>
    <t>NO01.5.</t>
  </si>
  <si>
    <t>NO01.6.</t>
  </si>
  <si>
    <t>NO01.7.</t>
  </si>
  <si>
    <t>NO01.8.</t>
  </si>
  <si>
    <t>NO01</t>
  </si>
  <si>
    <t>DPW01</t>
  </si>
  <si>
    <t>DPW01.1.</t>
  </si>
  <si>
    <t>DPW01.2.</t>
  </si>
  <si>
    <t>DPW01.3.</t>
  </si>
  <si>
    <t>DPW03.1.</t>
  </si>
  <si>
    <t>DPW03.2.</t>
  </si>
  <si>
    <t>DPW03.3.</t>
  </si>
  <si>
    <t>DPW03.4.</t>
  </si>
  <si>
    <t>DPW03</t>
  </si>
  <si>
    <t>ZF01</t>
  </si>
  <si>
    <t>ZF01.1.</t>
  </si>
  <si>
    <t>ZF01.2.</t>
  </si>
  <si>
    <t>ZF01.3.</t>
  </si>
  <si>
    <t>ZF01.4.</t>
  </si>
  <si>
    <t>ZF01.5.</t>
  </si>
  <si>
    <t>ZF01.6.</t>
  </si>
  <si>
    <t>ZF01.7.</t>
  </si>
  <si>
    <t>ZF01.8.</t>
  </si>
  <si>
    <t>ZF01.9.</t>
  </si>
  <si>
    <t>ZF01.10.</t>
  </si>
  <si>
    <t>ZWE01</t>
  </si>
  <si>
    <t>ZWE01.1.</t>
  </si>
  <si>
    <t>ZWE01.2.</t>
  </si>
  <si>
    <t>ZWE01.3.</t>
  </si>
  <si>
    <t>ZWE01.4.</t>
  </si>
  <si>
    <t>ZWE01.5.</t>
  </si>
  <si>
    <t>ZWE01.6.</t>
  </si>
  <si>
    <t>ZPU01.1.</t>
  </si>
  <si>
    <t>ZPU01.2.</t>
  </si>
  <si>
    <t>ZPU01.3.</t>
  </si>
  <si>
    <t>ZPU01.4.</t>
  </si>
  <si>
    <t>ZPU01.5.</t>
  </si>
  <si>
    <t>ZPU01.6.</t>
  </si>
  <si>
    <t>ZPU01.7.</t>
  </si>
  <si>
    <t>ZPU01.8.</t>
  </si>
  <si>
    <t>ZPU01</t>
  </si>
  <si>
    <t>ZPO01</t>
  </si>
  <si>
    <t>ZPO01.1.</t>
  </si>
  <si>
    <t>ZPO01.2.</t>
  </si>
  <si>
    <t>ZPO01.3.</t>
  </si>
  <si>
    <t>ZPO01.4.</t>
  </si>
  <si>
    <t>PUK01.1.</t>
  </si>
  <si>
    <t>PUK01.2.</t>
  </si>
  <si>
    <t>PUK01.3.</t>
  </si>
  <si>
    <t>PUK01.4.</t>
  </si>
  <si>
    <t>PUK01.5.</t>
  </si>
  <si>
    <t>PUK01.6.</t>
  </si>
  <si>
    <t>PUK01.7.</t>
  </si>
  <si>
    <t>PUK01.8.</t>
  </si>
  <si>
    <t>PUK01</t>
  </si>
  <si>
    <t>RNIZ01</t>
  </si>
  <si>
    <t>RNIZ01.1.</t>
  </si>
  <si>
    <t>RNIZ01.2.</t>
  </si>
  <si>
    <t>RNIZ01.3.</t>
  </si>
  <si>
    <t>RNIZ01.5.</t>
  </si>
  <si>
    <t>RNIZ01.6.</t>
  </si>
  <si>
    <t>RNIZ01.7.</t>
  </si>
  <si>
    <t>RNIZ01.8.</t>
  </si>
  <si>
    <t>RNIZ01.9.</t>
  </si>
  <si>
    <t>RNIZ01.10.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</si>
  <si>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</si>
  <si>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</si>
  <si>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</si>
  <si>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</si>
  <si>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</si>
  <si>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</si>
  <si>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</si>
  <si>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</si>
  <si>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</si>
  <si>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</si>
  <si>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</si>
  <si>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</si>
  <si>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</si>
  <si>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</si>
  <si>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</si>
  <si>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</si>
  <si>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X</t>
  </si>
  <si>
    <t>Y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</si>
  <si>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</si>
  <si>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</si>
  <si>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</si>
  <si>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</si>
  <si>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</si>
  <si>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</si>
  <si>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</si>
  <si>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</si>
  <si>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</si>
  <si>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</si>
  <si>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Informacja o składzie rady nadzorczej kasy oraz zarządu kasy</t>
  </si>
  <si>
    <t>Funkcja w radzie nadzorczej</t>
  </si>
  <si>
    <t>RNIZ01.4.</t>
  </si>
  <si>
    <t>RNIZ01.11.</t>
  </si>
  <si>
    <t>RNIZ01.12.</t>
  </si>
  <si>
    <t>RNIZ01.13.</t>
  </si>
  <si>
    <t>RNIZ01.14.</t>
  </si>
  <si>
    <t>RNIZ01.15.</t>
  </si>
  <si>
    <t>RNIZ01.16.</t>
  </si>
  <si>
    <t>RNIZ01.17.</t>
  </si>
  <si>
    <t>RNIZ01.18.</t>
  </si>
  <si>
    <t>RNIZ01.19.</t>
  </si>
  <si>
    <t>RNIZ01.20.</t>
  </si>
  <si>
    <t>Inne monetarne instytucje finansowe</t>
  </si>
  <si>
    <t>Dłużne papiery wartościowe</t>
  </si>
  <si>
    <t>DPW01.1.1.</t>
  </si>
  <si>
    <t>DPW01.1.2.</t>
  </si>
  <si>
    <t>DPW01.1.3.</t>
  </si>
  <si>
    <t>Lokaty</t>
  </si>
  <si>
    <t>Numer kasy</t>
  </si>
  <si>
    <t>Środki pieniężne w kasie</t>
  </si>
  <si>
    <t>Należności regularne (opóźnienie w spłacie poniżej 3 miesięcy)</t>
  </si>
  <si>
    <t>Q</t>
  </si>
  <si>
    <t>Liczba w pełni opłaconych udziałów członkowskich</t>
  </si>
  <si>
    <t>Liczba nie w pełni opłaconych udziałów członkowskich</t>
  </si>
  <si>
    <t>Liczba zatrudnionych w przeliczeniu na etaty</t>
  </si>
  <si>
    <t>Liczba w pełni opłaconych wkładów członkowskich</t>
  </si>
  <si>
    <t>Liczba nie w pełni opłaconych wkładów członkowskich</t>
  </si>
  <si>
    <t>Uwagi</t>
  </si>
  <si>
    <t xml:space="preserve">       z lat poprzednich </t>
  </si>
  <si>
    <t>Środki kasy na rachunkach w bankach</t>
  </si>
  <si>
    <t xml:space="preserve">Należności z tytułu kredytów i pożyczek od członków kasy zabezpieczone hipoteką </t>
  </si>
  <si>
    <t>Banki</t>
  </si>
  <si>
    <t>ZWE02.1.</t>
  </si>
  <si>
    <t>ZWE02.2.</t>
  </si>
  <si>
    <t>ZWE02.3.</t>
  </si>
  <si>
    <t>ZWE02.4.</t>
  </si>
  <si>
    <t>ZWE02.5.</t>
  </si>
  <si>
    <t>ZWE02.6.</t>
  </si>
  <si>
    <t xml:space="preserve">Banki </t>
  </si>
  <si>
    <t>Zapadłe</t>
  </si>
  <si>
    <t>NWTZ01.8</t>
  </si>
  <si>
    <t>Z terminem zapadalności</t>
  </si>
  <si>
    <t>KWARTALNA INFORMACJA SPRAWOZDAWCZA KASY</t>
  </si>
  <si>
    <t>Inwestycje kasy</t>
  </si>
  <si>
    <t>ZWE02</t>
  </si>
  <si>
    <t>NWTZ01</t>
  </si>
  <si>
    <t>Liczba udziałów członkowskich przeznaczonych na pokrycie straty</t>
  </si>
  <si>
    <t>NKIP02.3.1.</t>
  </si>
  <si>
    <t>NKIP04.3.1.</t>
  </si>
  <si>
    <t>Zobowiązania z tytułu zawartych kontraktów kupna - sprzedaży instrumentów finansowych</t>
  </si>
  <si>
    <t>Zobowiązania z tytułu operacji walutowych</t>
  </si>
  <si>
    <t>Zobowiązania z tytułu udzielonych zabezpieczeń</t>
  </si>
  <si>
    <t>PESEL</t>
  </si>
  <si>
    <t>Walidacja pionowa sum</t>
  </si>
  <si>
    <t>Przekroczenie koncentracji zaangażowań</t>
  </si>
  <si>
    <t>Zobowiązania podporządkowane otrzymane z funduszu stabilizacyjnego</t>
  </si>
  <si>
    <t>Inne pomniejszenia funduszy własnych kasy określone na podstawie odrębnych przepisów (-)</t>
  </si>
  <si>
    <t>Zobowiązania podporządkowane otrzymane z innych źródeł</t>
  </si>
  <si>
    <t xml:space="preserve">      kwota pomniejszenia z tytułu 20% amortyzacji na koniec  każdego roku w ciągu ostatnich  5 lat trwania umowy zobowiązania (-)</t>
  </si>
  <si>
    <t>Zobowiązania podporządkowane otrzymane z Bankowego Funduszu Gwarancyjnego</t>
  </si>
  <si>
    <t>Fundusz z aktualizacji wyceny rzeczowych aktywów trwałych</t>
  </si>
  <si>
    <t xml:space="preserve">Niezrealizowane zyski na instrumentach dłużnych </t>
  </si>
  <si>
    <t>Niezrealizowane zyski na instrumentach kapitałowych</t>
  </si>
  <si>
    <t>Zaangażowania kapitałowe  kasy w instytucje finansowe, instytucje kredytowe, banki krajowe, banki zagraniczne, zakłady ubezpieczeń i zakłady reasekuracji oraz kasy  (-)</t>
  </si>
  <si>
    <t>Brakująca kwota odpisów aktualizujących  (-)</t>
  </si>
  <si>
    <t>Niezrealizowane straty na instrumentach dłużnych (-)</t>
  </si>
  <si>
    <t xml:space="preserve">Niezrealizowane straty na instrumentach kapitałowych (-) </t>
  </si>
  <si>
    <t>Wymogi kapitałowe kasy</t>
  </si>
  <si>
    <t>Wymóg kapitałowy z tytułu ryzyka kredytowego</t>
  </si>
  <si>
    <t>Wymóg kapitałowy z tytułu ryzyka walutowego</t>
  </si>
  <si>
    <t>Wymóg kapitałowy z tytułu ryzyka operacyjnego</t>
  </si>
  <si>
    <t>Całkowity wymóg kapitałowy kasy</t>
  </si>
  <si>
    <t>Suma wymogów kapitałowych pomnożonych przez 20</t>
  </si>
  <si>
    <t>Współczynnik wypłacalności kasy w %</t>
  </si>
  <si>
    <t>AKTYWA WAŻONE RYZYKIEM</t>
  </si>
  <si>
    <t>Kwota bilansowa</t>
  </si>
  <si>
    <t>Wielkość ważona</t>
  </si>
  <si>
    <t>WK01.1.</t>
  </si>
  <si>
    <t>Aktywa o wadze ryzyka 0%</t>
  </si>
  <si>
    <t>WK01.1.1.</t>
  </si>
  <si>
    <t>Środki pieniężne w kasie i równoważne pozycje gotówkowe</t>
  </si>
  <si>
    <t>WK01.1.2.</t>
  </si>
  <si>
    <t xml:space="preserve">Należności od podmiotów klasy I </t>
  </si>
  <si>
    <t>WK01.1.3.</t>
  </si>
  <si>
    <t>Należności od podmiotów klasy II, III i IV, w części zabezpieczonej:</t>
  </si>
  <si>
    <t>WK01.1.3.1.</t>
  </si>
  <si>
    <t xml:space="preserve">    kwotą pieniężną przelaną na rachunek  kasy</t>
  </si>
  <si>
    <t>WK01.1.3.2.</t>
  </si>
  <si>
    <t xml:space="preserve">    gwarancjami (poręczeniami) udzielonymi przez podmioty klasy I</t>
  </si>
  <si>
    <t>WK01.1.3.3.</t>
  </si>
  <si>
    <t>WK01.1.4.</t>
  </si>
  <si>
    <t>Obligacje lub inne papiery wartościowe, których emitentem jest podmiot klasy I</t>
  </si>
  <si>
    <t>WK01.1.5.</t>
  </si>
  <si>
    <t>Obligacje lub inne papiery wartościowe, których emitentem jest podmiot klasy II lub III lub IV w części gwarantowanej (poręczanej) przez podmioty klasy I</t>
  </si>
  <si>
    <t>WK01.1.6.</t>
  </si>
  <si>
    <t>WK01.2.</t>
  </si>
  <si>
    <t>Aktywa o wadze ryzyka 20%</t>
  </si>
  <si>
    <t>WK01.2.1.</t>
  </si>
  <si>
    <t xml:space="preserve">Środki pieniężne w drodze </t>
  </si>
  <si>
    <t>WK01.2.2.</t>
  </si>
  <si>
    <t>Lokaty, wkłady lub udziały w Kasie Krajowej</t>
  </si>
  <si>
    <t>WK01.2.3.</t>
  </si>
  <si>
    <t>Należności od podmiotów klasy II, w części nieobjętej wagą ryzyka 0%</t>
  </si>
  <si>
    <t>WK01.2.4.</t>
  </si>
  <si>
    <t>WK01.2.5.</t>
  </si>
  <si>
    <t>Papiery wartościowe, których emitentem jest podmiot klasy II, w części niegwarantowanej (nieporęczanej) przez podmioty klasy I</t>
  </si>
  <si>
    <t>WK01.2.6.</t>
  </si>
  <si>
    <t>Papiery wartościowe, których emitentem jest podmiot klasy III lub IV, w części objętej gwarancją (poręczeniem) przez podmioty klasy II</t>
  </si>
  <si>
    <t>WK01.2.7.</t>
  </si>
  <si>
    <t>Należności od podmiotów klasy III, których pierwotny efektywny termin zapadalności jest nie dłuższy niż 3 miesiące z wyłączeniem należności, co do których istnieje zamiar ich odnawiania po upływie terminu zapadalności tak, że ich efektywny termin zapadalności jest dłuższy niż 3 miesiące</t>
  </si>
  <si>
    <t>WK01.2.8.</t>
  </si>
  <si>
    <t>WK01.3.</t>
  </si>
  <si>
    <t>Należności w walucie polskiej od podmiotów klasy III, których pierwotny efektywny termin zapadalności jest dłuższy niż 3 miesiące</t>
  </si>
  <si>
    <t>WK01.4.</t>
  </si>
  <si>
    <t>Aktywa o wadze ryzyka 100%</t>
  </si>
  <si>
    <t>WK01.4.1.</t>
  </si>
  <si>
    <t>WK01.4.2.</t>
  </si>
  <si>
    <t>WK01.4.3.</t>
  </si>
  <si>
    <t>WK01.4.4.</t>
  </si>
  <si>
    <t>WK01.4.5.</t>
  </si>
  <si>
    <t>WK01.5.</t>
  </si>
  <si>
    <t>Aktywa o wadze ryzyka 150%</t>
  </si>
  <si>
    <t>Papiery wartościowe, w części nieobjętej niższymi wagami ryzyka</t>
  </si>
  <si>
    <t>WK01.6.</t>
  </si>
  <si>
    <t>Suma aktywów ważonych ryzykiem</t>
  </si>
  <si>
    <t xml:space="preserve">ZOBOWIĄZANIA POZABILANSOWE WAŻONE RYZYKIEM </t>
  </si>
  <si>
    <t>Ekwiwalent bilansowy</t>
  </si>
  <si>
    <t>ZOBOWIĄZANIA POZABILANSOWE WAŻONE RYZYKIEM PRODUKTU</t>
  </si>
  <si>
    <t>WK01.7.</t>
  </si>
  <si>
    <t>Waga ryzyka produktu 0% (ryzyko niskie)</t>
  </si>
  <si>
    <t>WK01.7.1.</t>
  </si>
  <si>
    <t>Niewykorzystane zobowiązania kredytowe (zobowiązania udzielenia kredytu) z pierwotnym terminem zapadalności do jednego roku lub które można bezwarunkowo wypowiedzieć w każdej chwili bez uprzedzenia</t>
  </si>
  <si>
    <t>WK01.8.</t>
  </si>
  <si>
    <t>Waga ryzyka produktu 50% (ryzyko średnie)</t>
  </si>
  <si>
    <t>Niewykorzystane  udzielone zobowiązania kredytowe (zobowiązania udzielenia kredytu) i podobne zobowiązania z pierwotnym terminem zapadalności powyżej jednego roku</t>
  </si>
  <si>
    <t>WK01.9.</t>
  </si>
  <si>
    <t>Waga ryzyka produktu 100% (ryzyko wysokie)</t>
  </si>
  <si>
    <t>WK01.9.1.</t>
  </si>
  <si>
    <t>Pozostałe udzielone zobowiązania pozabilansowe</t>
  </si>
  <si>
    <t>WK01.10.</t>
  </si>
  <si>
    <t>Suma zobowiązań pozabilansowych ważonych ryzykiem produktu</t>
  </si>
  <si>
    <t>EKWIWALENT BILANSOWY ZOBOWIĄZAŃ POZABILANSOWYCH WAŻONY RYZYKIEM</t>
  </si>
  <si>
    <t>WK01.11.</t>
  </si>
  <si>
    <t>Ekwiwalent bilansowy o wadze ryzyka 0%</t>
  </si>
  <si>
    <t>WK01.12.</t>
  </si>
  <si>
    <t>Ekwiwalent bilansowy o wadze ryzyka 20%</t>
  </si>
  <si>
    <t>WK01.13.</t>
  </si>
  <si>
    <t>WK01.14.</t>
  </si>
  <si>
    <t>Ekwiwalent bilansowy  o wadze ryzyka 100%</t>
  </si>
  <si>
    <t>WK01.15.</t>
  </si>
  <si>
    <t>Ekwiwalent bilansowy  o wadze ryzyka 150%</t>
  </si>
  <si>
    <t>WK01.16.</t>
  </si>
  <si>
    <t>Suma zobowiązań pozabilansowych ważonych ryzykiem</t>
  </si>
  <si>
    <t>WYMÓG KAPITAŁOWY</t>
  </si>
  <si>
    <t>WK01.17.</t>
  </si>
  <si>
    <t>Suma aktywów i zobowiązań pozabilansowych ważonych ryzykiem</t>
  </si>
  <si>
    <t>WK01.18.</t>
  </si>
  <si>
    <t>Pozycje bilansowe</t>
  </si>
  <si>
    <t>Pozycja walutowa kasy (netto)</t>
  </si>
  <si>
    <t>Wymóg kapitałowy</t>
  </si>
  <si>
    <t>Aktywa</t>
  </si>
  <si>
    <t>Zobowiązania</t>
  </si>
  <si>
    <t>Pozycje długie</t>
  </si>
  <si>
    <t>Pozycje krótkie</t>
  </si>
  <si>
    <t>Pozycje domknięte</t>
  </si>
  <si>
    <t>WK02.1.</t>
  </si>
  <si>
    <t>WK02.2.</t>
  </si>
  <si>
    <t>WK02.3.</t>
  </si>
  <si>
    <t>WK02.4.</t>
  </si>
  <si>
    <t>WK02.5.</t>
  </si>
  <si>
    <t>Lp.</t>
  </si>
  <si>
    <t>Tytuł</t>
  </si>
  <si>
    <t>Przychód/koszt/ wynik za  rok n-2</t>
  </si>
  <si>
    <t>Przychód/koszt/ wynik za rok n-3</t>
  </si>
  <si>
    <t xml:space="preserve">Średnia arytmetyczna zysków z ostatnich trzech lat </t>
  </si>
  <si>
    <t>WK03.1.</t>
  </si>
  <si>
    <t>Wynik z tytułu odsetek</t>
  </si>
  <si>
    <t>WK03.2.</t>
  </si>
  <si>
    <t>Wynik z tytułu prowizji</t>
  </si>
  <si>
    <t>WK03.3.</t>
  </si>
  <si>
    <t>Wynik z tytułu wyceny i zrealizowany wynik ze sprzedaży aktywów i zobowiązań finansowych</t>
  </si>
  <si>
    <t>WK03.4.</t>
  </si>
  <si>
    <t>Wynik z różnic kursowych</t>
  </si>
  <si>
    <t>WK03.5.</t>
  </si>
  <si>
    <t xml:space="preserve">Pozostałe przychody operacyjne </t>
  </si>
  <si>
    <t>WK03.6.</t>
  </si>
  <si>
    <t>Podstawa kalkulacji wymogu z tytułu ryzyka operacyjnego (suma pozycji: 1 -5)</t>
  </si>
  <si>
    <t>WK03.7.</t>
  </si>
  <si>
    <t>Średnia arytmetyczna zysków z ostatnich trzech lat</t>
  </si>
  <si>
    <t>WK03.8.</t>
  </si>
  <si>
    <t>FWW01.1.</t>
  </si>
  <si>
    <t>FWW01.2.</t>
  </si>
  <si>
    <t>FWW01.2.1.</t>
  </si>
  <si>
    <t>FWW01.2.2.</t>
  </si>
  <si>
    <t>FWW01.2.3.</t>
  </si>
  <si>
    <t>FWW01.3.</t>
  </si>
  <si>
    <t>FWW01.3.1.</t>
  </si>
  <si>
    <t>FWW01.4.</t>
  </si>
  <si>
    <t>FWW01.5.</t>
  </si>
  <si>
    <t>FWW01.6.</t>
  </si>
  <si>
    <t>FWW01.7.</t>
  </si>
  <si>
    <t>FWW01.8.</t>
  </si>
  <si>
    <t>FWW01.18.</t>
  </si>
  <si>
    <t>FWW01.22</t>
  </si>
  <si>
    <t xml:space="preserve">       Udziały obowiązkowe</t>
  </si>
  <si>
    <t xml:space="preserve">              udziały zadeklarowane</t>
  </si>
  <si>
    <t xml:space="preserve">       Udziały nadobowiązkowe</t>
  </si>
  <si>
    <t>FWW01.1.1.</t>
  </si>
  <si>
    <t>FWW01.1.1.1.</t>
  </si>
  <si>
    <t>FWW01.1.1.2.</t>
  </si>
  <si>
    <t>FWW01.1.2.</t>
  </si>
  <si>
    <t>FWW01.1.2.1.</t>
  </si>
  <si>
    <t>FWW01.1.2.2.</t>
  </si>
  <si>
    <t>RPL02.1.</t>
  </si>
  <si>
    <t>RPL02.2.</t>
  </si>
  <si>
    <t>Środki pieniężne utrzymywane na odrębnych rachunkach w Kasie Krajowej</t>
  </si>
  <si>
    <t>RPL02.3.</t>
  </si>
  <si>
    <t>Jednostki uczestnictwa  funduszy rynku pieniężnego</t>
  </si>
  <si>
    <t>RPL02.4.</t>
  </si>
  <si>
    <t>RPL02.5.</t>
  </si>
  <si>
    <t>RPL02.6.</t>
  </si>
  <si>
    <t>Kwota niedoboru rezerwy płynnej</t>
  </si>
  <si>
    <t>RPL02.7.</t>
  </si>
  <si>
    <t>CC</t>
  </si>
  <si>
    <t>EE</t>
  </si>
  <si>
    <t>Instrumenty kapitałowe</t>
  </si>
  <si>
    <t>Weryfikacja kolumny A</t>
  </si>
  <si>
    <t>Weryfikacja kolumny B</t>
  </si>
  <si>
    <t>WA_WK01_1_AB</t>
  </si>
  <si>
    <t>WA_WK01_2_AB</t>
  </si>
  <si>
    <t>WA_WK01_3_AB</t>
  </si>
  <si>
    <t>WA_WK01_4_AB</t>
  </si>
  <si>
    <t>WA_WK01_5_AB</t>
  </si>
  <si>
    <t>WA_WK01_7_AB</t>
  </si>
  <si>
    <t>WA_WK01_8_AB</t>
  </si>
  <si>
    <t>WA_WK01_9_AB</t>
  </si>
  <si>
    <t>FWW01</t>
  </si>
  <si>
    <t>Weryfikacja sum</t>
  </si>
  <si>
    <t>Weryfikacja sum:</t>
  </si>
  <si>
    <t>RPL02</t>
  </si>
  <si>
    <t>WK01</t>
  </si>
  <si>
    <t>WK02</t>
  </si>
  <si>
    <t>WK03</t>
  </si>
  <si>
    <t>DO02.1.</t>
  </si>
  <si>
    <t>Okres sprawozdawczy</t>
  </si>
  <si>
    <t>DO02.2.</t>
  </si>
  <si>
    <t>DO02.3.</t>
  </si>
  <si>
    <t>DO02.4.</t>
  </si>
  <si>
    <t>Numer Regon</t>
  </si>
  <si>
    <t>DO02.5.</t>
  </si>
  <si>
    <t>DO02.6.</t>
  </si>
  <si>
    <t>DO02.7.</t>
  </si>
  <si>
    <t>DO02.8.</t>
  </si>
  <si>
    <t>DO02.9.</t>
  </si>
  <si>
    <t>DO02.10.</t>
  </si>
  <si>
    <t>DO02.10.1.</t>
  </si>
  <si>
    <t>DO02.10.2.</t>
  </si>
  <si>
    <t>DO02.10.3.</t>
  </si>
  <si>
    <t>Liczba udziałów członkowskich wypowiedzianych</t>
  </si>
  <si>
    <t>DO02.10.4.</t>
  </si>
  <si>
    <t>Wartość jednostki udziałowej</t>
  </si>
  <si>
    <t>DO02.11.</t>
  </si>
  <si>
    <t>Liczba przedstawicieli na zebraniu przedstawicieli</t>
  </si>
  <si>
    <t>DO02.12.</t>
  </si>
  <si>
    <t>DO02.12.1.</t>
  </si>
  <si>
    <t>DO02.13.</t>
  </si>
  <si>
    <t>DO02.14.</t>
  </si>
  <si>
    <t>DO02.14.1.</t>
  </si>
  <si>
    <t>DO02.14.2.</t>
  </si>
  <si>
    <t>Wartość wkładu jednostkowego</t>
  </si>
  <si>
    <t>DO02.15.</t>
  </si>
  <si>
    <t>DO02.15.1.</t>
  </si>
  <si>
    <t>Kod pocztowy</t>
  </si>
  <si>
    <t>DO02.15.2.</t>
  </si>
  <si>
    <t>Miejscowość</t>
  </si>
  <si>
    <t>DO02.15.3.</t>
  </si>
  <si>
    <t>Ulica i numer domu</t>
  </si>
  <si>
    <t>DO02.15.4.</t>
  </si>
  <si>
    <t>Numer telefonu</t>
  </si>
  <si>
    <t>DO02.15.5.</t>
  </si>
  <si>
    <t>Adres strony internetowej</t>
  </si>
  <si>
    <t>DO02.16.</t>
  </si>
  <si>
    <t>DO02.16.1.</t>
  </si>
  <si>
    <t>Imię i nazwisko</t>
  </si>
  <si>
    <t>DO02.16.2.</t>
  </si>
  <si>
    <t>Telefon służbowy</t>
  </si>
  <si>
    <t>DO02.16.3.</t>
  </si>
  <si>
    <t>E-mail służbowy</t>
  </si>
  <si>
    <t>DO02.17.</t>
  </si>
  <si>
    <t>DO02.17.1.</t>
  </si>
  <si>
    <t>DO02.17.2.</t>
  </si>
  <si>
    <t>DO02.17.3.</t>
  </si>
  <si>
    <t>DO02.18.</t>
  </si>
  <si>
    <t>DO02.19.</t>
  </si>
  <si>
    <t>Data sporządzenia sprawozdania</t>
  </si>
  <si>
    <t>DO03.1.</t>
  </si>
  <si>
    <t>Depozyty złotowe</t>
  </si>
  <si>
    <t>DO03.1.1.</t>
  </si>
  <si>
    <t>Depozyty bieżące</t>
  </si>
  <si>
    <t>DO03.1.2.</t>
  </si>
  <si>
    <t>Depozyty terminowe</t>
  </si>
  <si>
    <t>DO03.1.3.</t>
  </si>
  <si>
    <t>Depozyty zablokowane</t>
  </si>
  <si>
    <t>DO03.1.4.</t>
  </si>
  <si>
    <t>Depozyty z terminem wypowiedzenia</t>
  </si>
  <si>
    <t>DO03.2.</t>
  </si>
  <si>
    <t>Depozyty walutowe</t>
  </si>
  <si>
    <t>DO03.2.1.</t>
  </si>
  <si>
    <t>DO03.2.2.</t>
  </si>
  <si>
    <t>DO03.2.3.</t>
  </si>
  <si>
    <t>DO03.2.4.</t>
  </si>
  <si>
    <t>DO03.3.</t>
  </si>
  <si>
    <t>Depozyty z dostępem do internetu</t>
  </si>
  <si>
    <t>DO03.4.</t>
  </si>
  <si>
    <t>DO03.4.1.</t>
  </si>
  <si>
    <t>w rachunku bieżącym</t>
  </si>
  <si>
    <t>DO03.4.2.</t>
  </si>
  <si>
    <t>karty kredytowe</t>
  </si>
  <si>
    <t>DO03.4.3.</t>
  </si>
  <si>
    <t>konsumpcyjne</t>
  </si>
  <si>
    <t>DO03.4.4.</t>
  </si>
  <si>
    <t>na działalność gospodarczą</t>
  </si>
  <si>
    <t>DO03.4.5.</t>
  </si>
  <si>
    <t>pozostałe</t>
  </si>
  <si>
    <t>DO03 - Liczba prowadzonych rachunków</t>
  </si>
  <si>
    <t>DO02 Dane ogólne</t>
  </si>
  <si>
    <t>AKTYWA</t>
  </si>
  <si>
    <t>BA02.1.</t>
  </si>
  <si>
    <t>Aktywa pieniężne</t>
  </si>
  <si>
    <t>BA02.1.1.</t>
  </si>
  <si>
    <t>BA02.1.2.</t>
  </si>
  <si>
    <t>Środki na rachunkach</t>
  </si>
  <si>
    <t>BA02.2.</t>
  </si>
  <si>
    <t>Aktywa finansowe wyceniane w wartości godziwej przez wynik finansowy, w tym aktywa finansowe przeznaczone do obrotu</t>
  </si>
  <si>
    <t>BA02.2.1.</t>
  </si>
  <si>
    <t>Aktywa finansowe wyceniane w wartości godziwej przez wynik finansowy</t>
  </si>
  <si>
    <t>BA02.2.1.1.</t>
  </si>
  <si>
    <t>BA02.2.1.2.</t>
  </si>
  <si>
    <t>BA02.2.1.3.</t>
  </si>
  <si>
    <t>BA02.2.2.</t>
  </si>
  <si>
    <t>Aktywa finansowe przeznaczone do obrotu</t>
  </si>
  <si>
    <t>BA02.2.2.1.</t>
  </si>
  <si>
    <t>BA02.2.2.2.</t>
  </si>
  <si>
    <t>BA02.2.2.3.</t>
  </si>
  <si>
    <t>BA02.3.</t>
  </si>
  <si>
    <t>Aktywa finansowe dostępne do sprzedaży</t>
  </si>
  <si>
    <t>BA02.3.1.</t>
  </si>
  <si>
    <t>BA02.3.2.</t>
  </si>
  <si>
    <t>BA02.3.3.</t>
  </si>
  <si>
    <t xml:space="preserve">Pozostałe </t>
  </si>
  <si>
    <t>BA02.4.</t>
  </si>
  <si>
    <t>Kredyty i pożyczki oraz inne należności</t>
  </si>
  <si>
    <t>BA02.4.1.</t>
  </si>
  <si>
    <t>BA02.4.2.</t>
  </si>
  <si>
    <t>BA02.4.3.</t>
  </si>
  <si>
    <t>BA02.5.</t>
  </si>
  <si>
    <t>Aktywa finansowe utrzymywane do terminu wymagalności</t>
  </si>
  <si>
    <t>BA02.5.1.</t>
  </si>
  <si>
    <t>BA02.5.2.</t>
  </si>
  <si>
    <t>BA02.6.</t>
  </si>
  <si>
    <t>Rzeczowe aktywa trwałe</t>
  </si>
  <si>
    <t>BA02.7.</t>
  </si>
  <si>
    <t>Wartości niematerialne i prawne</t>
  </si>
  <si>
    <t>BA02.8.</t>
  </si>
  <si>
    <t>Rozliczenia międzyokresowe</t>
  </si>
  <si>
    <t>BA02.8.1.</t>
  </si>
  <si>
    <t>Aktywa z tytułu odroczonego podatku dochodowego</t>
  </si>
  <si>
    <t>BA02.8.2.</t>
  </si>
  <si>
    <t>Pozostałe rozliczenia międzyokresowe</t>
  </si>
  <si>
    <t>BA02.9.</t>
  </si>
  <si>
    <t>Inne aktywa</t>
  </si>
  <si>
    <t>BA02.9.1.</t>
  </si>
  <si>
    <t>w tym wkłady na fundusz stabilizacyjny</t>
  </si>
  <si>
    <t>BA02.10.</t>
  </si>
  <si>
    <t>BA02 - Bilans - Aktywa</t>
  </si>
  <si>
    <t>PASYWA</t>
  </si>
  <si>
    <t>BP02.1.</t>
  </si>
  <si>
    <t>Zobowiązania finansowe wyceniane w wartości godziwej przez wynik finansowy, w tym zobowiązania finansowe przeznaczone do obrotu</t>
  </si>
  <si>
    <t>BP02.1.1.</t>
  </si>
  <si>
    <t>Zobowiązania finansowe wyceniane w wartości godziwej przez wynik finansowy</t>
  </si>
  <si>
    <t>BP02.1.1.1.</t>
  </si>
  <si>
    <t>BP02.1.1.2.</t>
  </si>
  <si>
    <t xml:space="preserve">Zobowiązania finansowe z tytułu własnej emisji </t>
  </si>
  <si>
    <t>BP02.1.1.3.</t>
  </si>
  <si>
    <t>Pozostałe zobowiązania</t>
  </si>
  <si>
    <t>BP02.1.2.</t>
  </si>
  <si>
    <t>Zobowiązania finansowe przeznaczone do obrotu</t>
  </si>
  <si>
    <t>BP02.1.2.1.</t>
  </si>
  <si>
    <t>BP02.1.2.2.</t>
  </si>
  <si>
    <t>BP02.1.2.3.</t>
  </si>
  <si>
    <t>BP02.2.</t>
  </si>
  <si>
    <t>Zobowiązania finansowe wyceniane według skorygowanej ceny nabycia</t>
  </si>
  <si>
    <t>BP02.2.1.</t>
  </si>
  <si>
    <t>BP02.2.2.</t>
  </si>
  <si>
    <t>BP02.2.3.</t>
  </si>
  <si>
    <t>BP02.3.</t>
  </si>
  <si>
    <t>Rezerwy</t>
  </si>
  <si>
    <t>BP02.3.1.</t>
  </si>
  <si>
    <t>Rezerwa z tytułu odroczonego podatku dochodowego</t>
  </si>
  <si>
    <t>BP02.3.2.</t>
  </si>
  <si>
    <t>Inne rezerwy</t>
  </si>
  <si>
    <t>BP02.4.</t>
  </si>
  <si>
    <t>Zobowiązania z tytułu podatków</t>
  </si>
  <si>
    <t>BP02.5.</t>
  </si>
  <si>
    <t>BP02.6.</t>
  </si>
  <si>
    <t>Fundusze specjalne i inne zobowiązania</t>
  </si>
  <si>
    <t>BP02.7.</t>
  </si>
  <si>
    <t>Zobowiązania i rezerwy na zobowiązania, razem</t>
  </si>
  <si>
    <t>BP02.8.</t>
  </si>
  <si>
    <t>BP02.9.</t>
  </si>
  <si>
    <t>BP02.10.</t>
  </si>
  <si>
    <t>Fundusz z aktualizacji wyceny, w tym dotyczący:</t>
  </si>
  <si>
    <t>BP02.10.1.</t>
  </si>
  <si>
    <t>Rzeczowego majątku trwałego</t>
  </si>
  <si>
    <t>BP02.10.2.</t>
  </si>
  <si>
    <t>Aktywów finansowych dostępnych do sprzedaży</t>
  </si>
  <si>
    <t>BP02.11.</t>
  </si>
  <si>
    <t>Zysk (strata) z lat ubiegłych</t>
  </si>
  <si>
    <t>BP02.12.</t>
  </si>
  <si>
    <t>Zysk (strata) netto</t>
  </si>
  <si>
    <t>BP02.13.</t>
  </si>
  <si>
    <t>Fundusze razem</t>
  </si>
  <si>
    <t>BP02.14.</t>
  </si>
  <si>
    <t>BP02 - Bilans - Pasywa</t>
  </si>
  <si>
    <t>RZS02.1.</t>
  </si>
  <si>
    <t>Przychody z tytułu odsetek</t>
  </si>
  <si>
    <t>RZS02.1.1.</t>
  </si>
  <si>
    <t>RZS02.1.2.</t>
  </si>
  <si>
    <t>RZS02.1.3.</t>
  </si>
  <si>
    <t>RZS02.1.4.</t>
  </si>
  <si>
    <t>RZS02.1.5.</t>
  </si>
  <si>
    <t>RZS02.2.</t>
  </si>
  <si>
    <t>Koszty z tytułu odsetek</t>
  </si>
  <si>
    <t>RZS02.2.1.</t>
  </si>
  <si>
    <t>RZS02.2.2.</t>
  </si>
  <si>
    <t>Zobowiązania finansowe wyceniane metodą skorygowanej ceny nabycia</t>
  </si>
  <si>
    <t>RZS02.2.3.</t>
  </si>
  <si>
    <t>RZS02.3.</t>
  </si>
  <si>
    <t>RZS02.4.</t>
  </si>
  <si>
    <t>Przychody z tytułu dywidend</t>
  </si>
  <si>
    <t>RZS02.5.1.</t>
  </si>
  <si>
    <t>RZS02.5.2.</t>
  </si>
  <si>
    <t>RZS02.5.</t>
  </si>
  <si>
    <t>RZS02.6.</t>
  </si>
  <si>
    <t>Zrealizowany wynik z aktywów finansowych i zobowiązań finansowych innych niż wyceniane w wartości godziwej przez wynik finansowy oraz innych niż przeznaczone do obrotu - netto</t>
  </si>
  <si>
    <t>RZS02.6.1.</t>
  </si>
  <si>
    <t>RZS02.6.2.</t>
  </si>
  <si>
    <t>RZS02.6.3.</t>
  </si>
  <si>
    <t>RZS02.6.4.</t>
  </si>
  <si>
    <t>RZS02.6.5.</t>
  </si>
  <si>
    <t>Pozostałe zrealizowane zyski (straty)</t>
  </si>
  <si>
    <t>RZS02.7.</t>
  </si>
  <si>
    <t>Wynik z tytułu aktywów finansowych i zobowiązań finansowych wycenianych w wartości godziwej przez wynik finansowy</t>
  </si>
  <si>
    <t>w tym przeznaczonych do obrotu - netto</t>
  </si>
  <si>
    <t>RZS02.8.</t>
  </si>
  <si>
    <t>Wynik z tytułu różnic kursowych - netto</t>
  </si>
  <si>
    <t>RZS02.9.</t>
  </si>
  <si>
    <t>Wynik działalności kasy</t>
  </si>
  <si>
    <t>RZS02.10.</t>
  </si>
  <si>
    <t>Pozostałe przychody operacyjne</t>
  </si>
  <si>
    <t>RZS02.10.1.</t>
  </si>
  <si>
    <t>w tym rozwiązane odpisy aktualizujące z tytułu utraty wartości aktywów niefinansowych</t>
  </si>
  <si>
    <t>RZS02.11.</t>
  </si>
  <si>
    <t>Pozostałe koszty operacyjne</t>
  </si>
  <si>
    <t>RZS02.11.1.</t>
  </si>
  <si>
    <t>w tym odpisy aktualizujące z tytułu utraty wartości aktywów niefinansowych</t>
  </si>
  <si>
    <t>RZS02.12.</t>
  </si>
  <si>
    <t>Koszty działania kasy</t>
  </si>
  <si>
    <t>RZS02.12.1.</t>
  </si>
  <si>
    <t>Amortyzacja</t>
  </si>
  <si>
    <t>RZS02.12.2.</t>
  </si>
  <si>
    <t>Zużycie materiałów i energii</t>
  </si>
  <si>
    <t>RZS02.12.3.</t>
  </si>
  <si>
    <t>Usługi obce</t>
  </si>
  <si>
    <t>RZS02.12.4.</t>
  </si>
  <si>
    <t>Bieżące wpłaty na fundusz stabilizacyjny</t>
  </si>
  <si>
    <t>RZS02.12.5.</t>
  </si>
  <si>
    <t>Podatki i opłaty</t>
  </si>
  <si>
    <t>RZS02.12.6.</t>
  </si>
  <si>
    <t>Wynagrodzenia oraz ubezpieczenia społeczne i inne świadczenia</t>
  </si>
  <si>
    <t>RZS02.12.7.</t>
  </si>
  <si>
    <t>Pozostałe koszty rodzajowe</t>
  </si>
  <si>
    <t>RZS02.13.</t>
  </si>
  <si>
    <t>Rezerwy i rozwiązane rezerwy - netto</t>
  </si>
  <si>
    <t>RZS02.13.1.</t>
  </si>
  <si>
    <t>Na zobowiązania pozabilansowe finansowe</t>
  </si>
  <si>
    <t>RZS02.13.2.</t>
  </si>
  <si>
    <t>Pozostałe rezerwy</t>
  </si>
  <si>
    <t>RZS02.14.</t>
  </si>
  <si>
    <t>Odpisy aktualizujące z tytułu utraty wartości i rozwiązane odpisy aktualizujące z tytułu utraty wartości aktywów finansowych - netto</t>
  </si>
  <si>
    <t>RZS02.14.1.</t>
  </si>
  <si>
    <t>Aktywa finansowe dostępne sprzedaży</t>
  </si>
  <si>
    <t>RZS02.14.2.</t>
  </si>
  <si>
    <t>RZS02.14.3.</t>
  </si>
  <si>
    <t>RZS02.15.</t>
  </si>
  <si>
    <t>Wynik działalności operacyjnej</t>
  </si>
  <si>
    <t>RZS02.16.</t>
  </si>
  <si>
    <t>Wynik operacji nadzwyczajnych</t>
  </si>
  <si>
    <t>RZS02.16.1.</t>
  </si>
  <si>
    <t>Zyski nadzwyczajne</t>
  </si>
  <si>
    <t>RZS02.16.2.</t>
  </si>
  <si>
    <t>Straty nadzwyczajne</t>
  </si>
  <si>
    <t>RZS02.17.</t>
  </si>
  <si>
    <t>Zysk (strata) brutto</t>
  </si>
  <si>
    <t>RZS02.18.</t>
  </si>
  <si>
    <t>Podatek dochodowy</t>
  </si>
  <si>
    <t>RZS02.19.</t>
  </si>
  <si>
    <t>Pozostałe obowiązkowe zmniejszenie zysku (zwiększenie straty)</t>
  </si>
  <si>
    <t>RZS02.20.</t>
  </si>
  <si>
    <t>RZS02 - Rachunek zysków i strat</t>
  </si>
  <si>
    <t>Zestawienie zmian w funduszach własnych</t>
  </si>
  <si>
    <t>ZZFW01.1.</t>
  </si>
  <si>
    <t>Fundusz własny na początek okresu</t>
  </si>
  <si>
    <t>ZZFW01.1.1.</t>
  </si>
  <si>
    <t>Korekty błędów</t>
  </si>
  <si>
    <t>ZZFW01.1.2.</t>
  </si>
  <si>
    <t>Zmiany przyjętych zasad (polityki) rachunkowości</t>
  </si>
  <si>
    <t>ZZFW01.2.</t>
  </si>
  <si>
    <t>Fundusz własny na początek okresu, po korektach</t>
  </si>
  <si>
    <t>ZZFW01.3.</t>
  </si>
  <si>
    <t>Fundusz udziałowy na początek okresu</t>
  </si>
  <si>
    <t>ZZFW01.3.1.</t>
  </si>
  <si>
    <t>Zmiany funduszu udziałowego</t>
  </si>
  <si>
    <t>ZZFW01.3.1.1.</t>
  </si>
  <si>
    <t>a. Zwiększenia (z tytułu)</t>
  </si>
  <si>
    <t>ZZFW01.3.1.1.1.</t>
  </si>
  <si>
    <t>- wniesienia wpłat udziałów członkowskich</t>
  </si>
  <si>
    <t>ZZFW01.3.1.1.2.</t>
  </si>
  <si>
    <t>ZZFW01.3.1.1.3.</t>
  </si>
  <si>
    <t>ZZFW01.3.1.1.4.</t>
  </si>
  <si>
    <t>ZZFW01.3.1.1.5.</t>
  </si>
  <si>
    <t>ZZFW01.3.1.2.</t>
  </si>
  <si>
    <t>b. Zmniejszenia (z tytułu)</t>
  </si>
  <si>
    <t>ZZFW01.3.1.2.1.</t>
  </si>
  <si>
    <t>- wypłacenia udziałów członkowskich</t>
  </si>
  <si>
    <t>ZZFW01.3.1.2.2.</t>
  </si>
  <si>
    <t>ZZFW01.3.1.2.3.</t>
  </si>
  <si>
    <t>ZZFW01.3.1.2.4.</t>
  </si>
  <si>
    <t>ZZFW01.3.1.2.5.</t>
  </si>
  <si>
    <t>ZZFW01.4.</t>
  </si>
  <si>
    <t>Fundusz udziałowy na koniec okresu</t>
  </si>
  <si>
    <t>ZZFW01.5.</t>
  </si>
  <si>
    <t>Fundusz zasobowy na początek okresu</t>
  </si>
  <si>
    <t>ZZFW01.5.1.</t>
  </si>
  <si>
    <t xml:space="preserve">Zmiany funduszu zasobowego </t>
  </si>
  <si>
    <t>ZZFW01.5.1.1.</t>
  </si>
  <si>
    <t>ZZFW01.5.1.1.1.</t>
  </si>
  <si>
    <t>- wpłat wpisowego</t>
  </si>
  <si>
    <t>ZZFW01.5.1.1.2.</t>
  </si>
  <si>
    <t>- nadwyżki bilansowej</t>
  </si>
  <si>
    <t>ZZFW01.5.1.1.3.</t>
  </si>
  <si>
    <t>ZZFW01.5.1.2.</t>
  </si>
  <si>
    <t>ZZFW01.5.1.2.1.</t>
  </si>
  <si>
    <t>- pokrycia straty</t>
  </si>
  <si>
    <t>ZZFW01.5.1.2.2.</t>
  </si>
  <si>
    <t>ZZFW01.5.1.2.3.</t>
  </si>
  <si>
    <t>ZZFW01.6.</t>
  </si>
  <si>
    <t>Fundusz zasobowy na koniec okresu</t>
  </si>
  <si>
    <t>ZZFW01.7.</t>
  </si>
  <si>
    <t>Fundusz z aktualizacji wyceny na początek okresu</t>
  </si>
  <si>
    <t>ZZFW01.7.1.</t>
  </si>
  <si>
    <t>Zmiany funduszu z aktualizacji wyceny</t>
  </si>
  <si>
    <t>ZZFW01.7.1.1.</t>
  </si>
  <si>
    <t>ZZFW01.7.1.1.1.</t>
  </si>
  <si>
    <t>ZZFW01.7.1.1.2.</t>
  </si>
  <si>
    <t>ZZFW01.7.1.1.3.</t>
  </si>
  <si>
    <t>ZZFW01.7.1.1.4.</t>
  </si>
  <si>
    <t>ZZFW01.7.1.1.5.</t>
  </si>
  <si>
    <t>ZZFW01.7.1.2.</t>
  </si>
  <si>
    <t>ZZFW01.7.1.2.1.</t>
  </si>
  <si>
    <t>- zbycia lub likwidacji środków trwałych</t>
  </si>
  <si>
    <t>ZZFW01.7.1.2.2.</t>
  </si>
  <si>
    <t>ZZFW01.7.1.2.3.</t>
  </si>
  <si>
    <t>ZZFW01.7.1.2.4.</t>
  </si>
  <si>
    <t>ZZFW01.7.1.2.5.</t>
  </si>
  <si>
    <t>ZZFW01.8.</t>
  </si>
  <si>
    <t>Fundusz z aktualizacji wyceny na koniec okresu</t>
  </si>
  <si>
    <t>ZZFW01.9.</t>
  </si>
  <si>
    <t>Zysk (strata) z lat ubiegłych na początek okresu</t>
  </si>
  <si>
    <t>ZZFW01.9.1.</t>
  </si>
  <si>
    <t>Zysk z lat ubiegłych na początek okresu</t>
  </si>
  <si>
    <t>ZZFW01.9.1.1.</t>
  </si>
  <si>
    <t>a. Korekty błędów</t>
  </si>
  <si>
    <t>ZZFW01.9.1.2.</t>
  </si>
  <si>
    <t>b. Zmiany przyjętych zasad (polityki) rachunkowości</t>
  </si>
  <si>
    <t>ZZFW01.9.2.</t>
  </si>
  <si>
    <t>Zysk z lat ubiegłych na początek okresu, po korektach</t>
  </si>
  <si>
    <t>ZZFW01.9.3.</t>
  </si>
  <si>
    <t>Zmiana zysku z lat ubiegłych</t>
  </si>
  <si>
    <t>ZZFW01.9.3.1.</t>
  </si>
  <si>
    <t>ZZFW01.9.3.1.1.</t>
  </si>
  <si>
    <t>- podziału zysku z lat ubiegłych</t>
  </si>
  <si>
    <t>ZZFW01.9.3.1.2.</t>
  </si>
  <si>
    <t>ZZFW01.9.3.1.3.</t>
  </si>
  <si>
    <t>ZZFW01.9.3.1.4.</t>
  </si>
  <si>
    <t>ZZFW01.9.3.2.</t>
  </si>
  <si>
    <t>ZZFW01.9.3.2.1.</t>
  </si>
  <si>
    <t>ZZFW01.9.3.2.2.</t>
  </si>
  <si>
    <t>ZZFW01.9.3.2.3.</t>
  </si>
  <si>
    <t>ZZFW01.9.3.2.4.</t>
  </si>
  <si>
    <t>ZZFW01.9.4.</t>
  </si>
  <si>
    <t>Zysk z lat ubiegłych na koniec okresu</t>
  </si>
  <si>
    <t>ZZFW01.9.5.</t>
  </si>
  <si>
    <t>Strata z lat ubiegłych na początek okresu</t>
  </si>
  <si>
    <t>ZZFW01.9.5.1.</t>
  </si>
  <si>
    <t>ZZFW01.9.5.2.</t>
  </si>
  <si>
    <t>ZZFW01.9.6.</t>
  </si>
  <si>
    <t>Strata z lat ubiegłych na początek okresu, po korektach</t>
  </si>
  <si>
    <t>ZZFW01.9.7.</t>
  </si>
  <si>
    <t>Zmiana straty z lat ubiegłych</t>
  </si>
  <si>
    <t>ZZFW01.9.7.1.</t>
  </si>
  <si>
    <t>ZZFW01.9.7.1.1.</t>
  </si>
  <si>
    <t>- przeniesienia straty z lat ubiegłych do pokrycia</t>
  </si>
  <si>
    <t>ZZFW01.9.7.1.2.</t>
  </si>
  <si>
    <t>ZZFW01.9.7.1.3.</t>
  </si>
  <si>
    <t>ZZFW01.9.7.1.4.</t>
  </si>
  <si>
    <t>ZZFW01.9.7.1.5.</t>
  </si>
  <si>
    <t>ZZFW01.9.7.2.</t>
  </si>
  <si>
    <t>ZZFW01.9.7.2.1.</t>
  </si>
  <si>
    <t>ZZFW01.9.7.2.2.</t>
  </si>
  <si>
    <t>ZZFW01.9.7.2.3.</t>
  </si>
  <si>
    <t>ZZFW01.9.7.2.4.</t>
  </si>
  <si>
    <t>ZZFW01.9.7.2.5.</t>
  </si>
  <si>
    <t>ZZFW01.9.8.</t>
  </si>
  <si>
    <t>Strata z lat ubiegłych na koniec okresu</t>
  </si>
  <si>
    <t>ZZFW01.10.</t>
  </si>
  <si>
    <t>Zysk (strata) z lat ubiegłych na koniec okresu</t>
  </si>
  <si>
    <t>ZZFW01.11.</t>
  </si>
  <si>
    <t>Wynik netto</t>
  </si>
  <si>
    <t>ZZFW01.11.1.</t>
  </si>
  <si>
    <t>Zysk netto</t>
  </si>
  <si>
    <t>ZZFW01.11.2.</t>
  </si>
  <si>
    <t>Strata netto</t>
  </si>
  <si>
    <t>Odpis z zysku</t>
  </si>
  <si>
    <t>ZZFW01.12.</t>
  </si>
  <si>
    <t>Fundusz własny na koniec okresu</t>
  </si>
  <si>
    <t>ZZFW01.13.</t>
  </si>
  <si>
    <t>Fundusz własny, po uwzględnieniu proponowanego podziału zysku (pokrycia straty)</t>
  </si>
  <si>
    <t>ZZFW01 - Zestawienie zmian w funduszach własnych</t>
  </si>
  <si>
    <t>ZZFW01.11.3.</t>
  </si>
  <si>
    <t>Rachunek przepływów pieniężnych (metoda bezpośrednia)</t>
  </si>
  <si>
    <t>RPP01.1.</t>
  </si>
  <si>
    <t>Przepływy środków pieniężnych z działalności operacyjnej</t>
  </si>
  <si>
    <t>RPP01.1.1.</t>
  </si>
  <si>
    <t>I Wpływy</t>
  </si>
  <si>
    <t>RPP01.1.1.1.</t>
  </si>
  <si>
    <t>Odsetki</t>
  </si>
  <si>
    <t>RPP01.1.1.2.</t>
  </si>
  <si>
    <t>Prowizje</t>
  </si>
  <si>
    <t>RPP01.1.1.3.</t>
  </si>
  <si>
    <t>Inne wpływy operacyjne</t>
  </si>
  <si>
    <t>RPP01.1.2.</t>
  </si>
  <si>
    <t>II Wydatki</t>
  </si>
  <si>
    <t>RPP01.1.2.1.</t>
  </si>
  <si>
    <t>RPP01.1.2.2.</t>
  </si>
  <si>
    <t>RPP01.1.2.3.</t>
  </si>
  <si>
    <t>Wynagrodzenie oraz ubezpieczenia społeczne i inne świadczenia</t>
  </si>
  <si>
    <t>RPP01.1.2.4.</t>
  </si>
  <si>
    <t>Inne koszty działania kasy</t>
  </si>
  <si>
    <t>RPP01.1.2.5.</t>
  </si>
  <si>
    <t>Podatki i opłaty o charakterze publicznoprawnym</t>
  </si>
  <si>
    <t>RPP01.1.2.6.</t>
  </si>
  <si>
    <t>Inne wydatki operacyjne</t>
  </si>
  <si>
    <t>RPP01.2.</t>
  </si>
  <si>
    <t>Przepływy pieniężne netto z działalności operacyjnej (I i II)</t>
  </si>
  <si>
    <t>RPP01.3.</t>
  </si>
  <si>
    <t>Przepływy środków pieniężnych z działalności inwestycyjnej</t>
  </si>
  <si>
    <t>RPP01.3.1.</t>
  </si>
  <si>
    <t>Nabycie rzeczowych aktywów trwałych oraz wartości niematerialnych i prawnych</t>
  </si>
  <si>
    <t>RPP01.3.1.1.</t>
  </si>
  <si>
    <t>Zbycie rzeczowych aktywów trwałych oraz wartości niematerialnych i prawnych</t>
  </si>
  <si>
    <t>RPP01.3.1.2.</t>
  </si>
  <si>
    <t>Nabycie aktywów finansowych dostępnych do sprzedaży</t>
  </si>
  <si>
    <t>RPP01.3.1.3.</t>
  </si>
  <si>
    <t>Zbycie aktywów finansowych dostępnych do sprzedaży</t>
  </si>
  <si>
    <t>RPP01.3.2.</t>
  </si>
  <si>
    <t>Nabycie aktywów finansowych utrzymywanych do terminu wymagalności</t>
  </si>
  <si>
    <t>RPP01.3.2.1.</t>
  </si>
  <si>
    <t>Zbycie aktywów finansowych utrzymywanych do terminu wymagalności</t>
  </si>
  <si>
    <t>RPP01.3.2.2.</t>
  </si>
  <si>
    <t>Inne wydatki związane z działalnością inwestycyjną</t>
  </si>
  <si>
    <t>RPP01.3.2.3.</t>
  </si>
  <si>
    <t>Inne wpływy związane z działalnością inwestycyjną</t>
  </si>
  <si>
    <t>RPP01.4.</t>
  </si>
  <si>
    <t>Przepływy pieniężne netto z działalności inwestycyjnej</t>
  </si>
  <si>
    <t>RPP01.5.</t>
  </si>
  <si>
    <t>Przepływy środków pieniężnych z działalności finansowej</t>
  </si>
  <si>
    <t>RPP01.5.1.</t>
  </si>
  <si>
    <t>Wpływy z wpłat udziałów członkowskich, wpłat wpisowego, wypłat udziałów członkowskich netto</t>
  </si>
  <si>
    <t>RPP01.5.2.</t>
  </si>
  <si>
    <t>Inne wpływy z działalności finansowej</t>
  </si>
  <si>
    <t>RPP01.5.3.</t>
  </si>
  <si>
    <t>Wydatki z tytułu innych zobowiązań finansowych, w tym z tytułu umów leasingu finansowego</t>
  </si>
  <si>
    <t>RPP01.5.4.</t>
  </si>
  <si>
    <t>Inne wypłaty na rzecz członków</t>
  </si>
  <si>
    <t>RPP01.5.5.</t>
  </si>
  <si>
    <t>Inne wydatki z działalności finansowej</t>
  </si>
  <si>
    <t>RPP01.6.</t>
  </si>
  <si>
    <t>Przepływy pieniężne netto z działalności finansowej</t>
  </si>
  <si>
    <t>RPP01.7.</t>
  </si>
  <si>
    <t>Przepływy pieniężne netto łącznie</t>
  </si>
  <si>
    <t>RPP01.8.</t>
  </si>
  <si>
    <t>Bilansowa zmiana środków pieniężnych</t>
  </si>
  <si>
    <t>RPP01.8.1.</t>
  </si>
  <si>
    <t>w tym zmiana stanu środków pieniężnych z tytułu różnic kursowych</t>
  </si>
  <si>
    <t>RPP01.9.</t>
  </si>
  <si>
    <t>Środki pieniężne na początek okresu</t>
  </si>
  <si>
    <t>RPP01.10.</t>
  </si>
  <si>
    <t>Środki pieniężne na koniec okresu</t>
  </si>
  <si>
    <t>RPP01.10.1.</t>
  </si>
  <si>
    <t>w tym o ograniczonej możliwości dysponowania</t>
  </si>
  <si>
    <t>RPP01 - Rachunek przepływów pieniężnych (dla kas stosujących metodę bezpośrednią)</t>
  </si>
  <si>
    <t>Rachunek przepływów pieniężnych (metoda pośrednia)</t>
  </si>
  <si>
    <t>RPP02.1.</t>
  </si>
  <si>
    <t>RPP02.2.</t>
  </si>
  <si>
    <t>Zysk (Strata) netto</t>
  </si>
  <si>
    <t>RPP02.3.</t>
  </si>
  <si>
    <t>Korekty razem:</t>
  </si>
  <si>
    <t>RPP02.3.1.</t>
  </si>
  <si>
    <t>RPP02.3.2.</t>
  </si>
  <si>
    <t>Zyski (straty) z tytułu różnic kursowych</t>
  </si>
  <si>
    <t>RPP02.3.3.</t>
  </si>
  <si>
    <t>Odsetki i udziały w zyskach (dywidendy)</t>
  </si>
  <si>
    <t>RPP02.3.4.</t>
  </si>
  <si>
    <t>Zysk (strata) z działalności inwestycyjnej</t>
  </si>
  <si>
    <t>RPP02.3.5.</t>
  </si>
  <si>
    <t>Zmiana stanu rezerw</t>
  </si>
  <si>
    <t>RPP02.3.6.</t>
  </si>
  <si>
    <t>Wzrost (spadek) aktywów operacyjnych (z wyłączeniem gotówki i ekwiwalentów)</t>
  </si>
  <si>
    <t>RPP02.3.6.1.</t>
  </si>
  <si>
    <t>Wzrost (spadek) aktywów finansowych wycenianych w wartości godziwej przez wynik finansowy, w tym wzrost (spadek) aktywów finansowych przeznaczonych do obrotu</t>
  </si>
  <si>
    <t>RPP02.3.6.2.</t>
  </si>
  <si>
    <t>Wzrost (spadek) aktywów finansowych przeznaczonych do sprzedaży</t>
  </si>
  <si>
    <t>RPP02.3.6.3.</t>
  </si>
  <si>
    <t>Wzrost (spadek) kredytów i pożyczek</t>
  </si>
  <si>
    <t>RPP02.3.6.4.</t>
  </si>
  <si>
    <t>Wzrost (spadek) innych aktywów (według kategorii z bilansu)</t>
  </si>
  <si>
    <t>RPP02.3.7.</t>
  </si>
  <si>
    <t>Wzrost (spadek) zobowiązań operacyjnych (z wyłączeniem gotówki i ekwiwalentów)</t>
  </si>
  <si>
    <t>RPP02.3.7.1.</t>
  </si>
  <si>
    <t>Wzrost (spadek) zobowiązań finansowych wycenianych w wartości godziwej przez wynik finansowy, w tym wzrost (spadek) zobowiązań finansowych przeznaczonych do obrotu</t>
  </si>
  <si>
    <t>RPP02.3.7.2.</t>
  </si>
  <si>
    <t>Wzrost (spadek) zobowiązań finansowych wycenianych według skorygowanej ceny nabycia</t>
  </si>
  <si>
    <t>RPP02.3.7.3.</t>
  </si>
  <si>
    <t>Wzrost (spadek) innych zobowiązań (według kategorii z bilansu)</t>
  </si>
  <si>
    <t>RPP02.3.8.</t>
  </si>
  <si>
    <t>Zmiana stanu rozliczeń międzyokresowych</t>
  </si>
  <si>
    <t>RPP02.3.9.</t>
  </si>
  <si>
    <t>Zmiana stanu odpisów aktualizujących</t>
  </si>
  <si>
    <t>RPP02.3.10.</t>
  </si>
  <si>
    <t>Inne korekty</t>
  </si>
  <si>
    <t>RPP02.4.</t>
  </si>
  <si>
    <t>Przepływy pieniężne netto z działalności operacyjnej</t>
  </si>
  <si>
    <t>RPP02.5.</t>
  </si>
  <si>
    <t>RPP02.5.1.</t>
  </si>
  <si>
    <t>RPP02.5.2.</t>
  </si>
  <si>
    <t>RPP02.5.3.</t>
  </si>
  <si>
    <t>RPP02.5.4.</t>
  </si>
  <si>
    <t>RPP02.5.5.</t>
  </si>
  <si>
    <t>RPP02.5.6.</t>
  </si>
  <si>
    <t>RPP02.5.7.</t>
  </si>
  <si>
    <t>RPP02.5.8.</t>
  </si>
  <si>
    <t>RPP02.6.</t>
  </si>
  <si>
    <t>RPP02.7.</t>
  </si>
  <si>
    <t>RPP02.7.1.</t>
  </si>
  <si>
    <t>RPP02.7.2.</t>
  </si>
  <si>
    <t>RPP02.7.3.</t>
  </si>
  <si>
    <t>RPP02.7.4.</t>
  </si>
  <si>
    <t>RPP02.7.5.</t>
  </si>
  <si>
    <t>RPP02.8.</t>
  </si>
  <si>
    <t>RPP02.9.</t>
  </si>
  <si>
    <t>RPP02.10.</t>
  </si>
  <si>
    <t>RPP02.10.1.</t>
  </si>
  <si>
    <t>RPP02.11.</t>
  </si>
  <si>
    <t>RPP02.12.</t>
  </si>
  <si>
    <t>RPP02.12.1.</t>
  </si>
  <si>
    <t>- o ograniczonej możliwości dysponowania</t>
  </si>
  <si>
    <t>RPP02 - Rachunek przepływów pieniężnych (dla kas stosujących metodę pośrednią)</t>
  </si>
  <si>
    <t>GAP01 - Gotówka i inne aktywa pieniężne</t>
  </si>
  <si>
    <t>Gotówka i inne aktywa pieniężne</t>
  </si>
  <si>
    <t>GAP01.1.</t>
  </si>
  <si>
    <t>GAP01.1.1.</t>
  </si>
  <si>
    <t>Gotówka</t>
  </si>
  <si>
    <t>GAP01.1.2.</t>
  </si>
  <si>
    <t>Pozostałe środki w kasie</t>
  </si>
  <si>
    <t>GAP01.2.</t>
  </si>
  <si>
    <t>Środki na rachunkach i ekwiwalenty środków pieniężnych</t>
  </si>
  <si>
    <t>GAP01.2.1.</t>
  </si>
  <si>
    <t>Środki na rachunkach bieżących w bankach</t>
  </si>
  <si>
    <t>GAP01.2.2.</t>
  </si>
  <si>
    <t>Środki na rachunkach bieżących w Kasie Krajowej</t>
  </si>
  <si>
    <t>GAP01.2.3.</t>
  </si>
  <si>
    <t>GAP01.2.4.</t>
  </si>
  <si>
    <t>Papiery wartościowe</t>
  </si>
  <si>
    <t>GAP01.3.</t>
  </si>
  <si>
    <t>AF01 - Aktywa finansowe wyceniane w wartości godziwej przez wynik finansowy</t>
  </si>
  <si>
    <t>AF01.1.</t>
  </si>
  <si>
    <t>AF01.1.1.</t>
  </si>
  <si>
    <t>AF01.1.2.</t>
  </si>
  <si>
    <t>AF01.1.3.</t>
  </si>
  <si>
    <t>AF01.1.4.</t>
  </si>
  <si>
    <t>AF01.2.</t>
  </si>
  <si>
    <t>AF01.2.1.</t>
  </si>
  <si>
    <t>AF01.2.2.</t>
  </si>
  <si>
    <t>Obligacje</t>
  </si>
  <si>
    <t>AF01.2.3.</t>
  </si>
  <si>
    <t>AF01.3.</t>
  </si>
  <si>
    <t>Pozostałe należności</t>
  </si>
  <si>
    <t>AF01.3.1.</t>
  </si>
  <si>
    <t>AF01.3.2.</t>
  </si>
  <si>
    <t>AF01.3.3.</t>
  </si>
  <si>
    <t>AF01.3.4.</t>
  </si>
  <si>
    <t>AF01.3.5.</t>
  </si>
  <si>
    <t>AF01.3.6.</t>
  </si>
  <si>
    <t>AF01.3.7.</t>
  </si>
  <si>
    <t>AF01.4.</t>
  </si>
  <si>
    <t>Cena nabycia</t>
  </si>
  <si>
    <t>AF02.1.</t>
  </si>
  <si>
    <t>AF02.1.1.</t>
  </si>
  <si>
    <t>AF02.1.2.</t>
  </si>
  <si>
    <t>AF02.1.3.</t>
  </si>
  <si>
    <t>AF02.1.4.</t>
  </si>
  <si>
    <t>AF02.2.</t>
  </si>
  <si>
    <t>AF02.2.1.</t>
  </si>
  <si>
    <t>AF02.2.2.</t>
  </si>
  <si>
    <t>AF02.2.3.</t>
  </si>
  <si>
    <t>AF02.3.</t>
  </si>
  <si>
    <t>AF02.3.1.</t>
  </si>
  <si>
    <t>AF02.3.2.</t>
  </si>
  <si>
    <t>AF02.3.3.</t>
  </si>
  <si>
    <t>AF02.3.4.</t>
  </si>
  <si>
    <t>AF02.3.5.</t>
  </si>
  <si>
    <t>AF02.3.6.</t>
  </si>
  <si>
    <t>AF02.3.7.</t>
  </si>
  <si>
    <t>AF02.4.</t>
  </si>
  <si>
    <t>AF02 - Aktywa finansowe przeznaczone do obrotu</t>
  </si>
  <si>
    <t>AF03 - Aktywa finansowe dostępne do sprzedaży</t>
  </si>
  <si>
    <t>Wartość godziwa aktywów bez utraty wartości</t>
  </si>
  <si>
    <t>Wartość godziwa aktywów z utratą wartości</t>
  </si>
  <si>
    <t>AF03.1.</t>
  </si>
  <si>
    <t>AF03.1.1.</t>
  </si>
  <si>
    <t>AF03.1.2.</t>
  </si>
  <si>
    <t>AF03.1.3.</t>
  </si>
  <si>
    <t>AF03.1.4.</t>
  </si>
  <si>
    <t>AF03.2.</t>
  </si>
  <si>
    <t>AF03.2.1.</t>
  </si>
  <si>
    <t>AF03.2.2.</t>
  </si>
  <si>
    <t>AF03.2.3.</t>
  </si>
  <si>
    <t>AF03.3.</t>
  </si>
  <si>
    <t>AF03.3.1.</t>
  </si>
  <si>
    <t>AF03.3.2.</t>
  </si>
  <si>
    <t>AF03.3.3.</t>
  </si>
  <si>
    <t>AF03.3.4.</t>
  </si>
  <si>
    <t>AF03.3.5.</t>
  </si>
  <si>
    <t>AF03.3.6.</t>
  </si>
  <si>
    <t>AF03.3.7.</t>
  </si>
  <si>
    <t>AF03.4.</t>
  </si>
  <si>
    <t>Wartość bilansowa brutto aktywów bez utraty wartości</t>
  </si>
  <si>
    <t>Wartość bilansowa brutto aktywów z utratą wartości</t>
  </si>
  <si>
    <t>AF04.1.</t>
  </si>
  <si>
    <t>AF04.1.1.</t>
  </si>
  <si>
    <t>AF04.1.2.</t>
  </si>
  <si>
    <t>AF04.1.3.</t>
  </si>
  <si>
    <t>AF04.1.4.</t>
  </si>
  <si>
    <t>AF04.1.5.</t>
  </si>
  <si>
    <t>AF04.1.6.</t>
  </si>
  <si>
    <t>AF04.1.7.</t>
  </si>
  <si>
    <t>AF04.2.</t>
  </si>
  <si>
    <t>AF04.2.1.</t>
  </si>
  <si>
    <t>AF04.2.2.</t>
  </si>
  <si>
    <t>AF04.2.3.</t>
  </si>
  <si>
    <t>AF04.3.</t>
  </si>
  <si>
    <t>AF04.3.1.</t>
  </si>
  <si>
    <t>AF04.3.2.</t>
  </si>
  <si>
    <t>AF04.3.3.</t>
  </si>
  <si>
    <t>AF04.3.4.</t>
  </si>
  <si>
    <t>AF04.3.5.</t>
  </si>
  <si>
    <t>AF04.3.6.</t>
  </si>
  <si>
    <t>AF04.3.7.</t>
  </si>
  <si>
    <t>AF04.4.</t>
  </si>
  <si>
    <t>AF04 - Kredyty i pożyczki oraz inne należności</t>
  </si>
  <si>
    <t>AF05 - Aktywa finansowe utrzymywane do terminu wymagalności</t>
  </si>
  <si>
    <t>AF05.1.</t>
  </si>
  <si>
    <t>AF05.1.1.</t>
  </si>
  <si>
    <t>AF05.1.2.</t>
  </si>
  <si>
    <t>AF05.1.3.</t>
  </si>
  <si>
    <t>AF05.2.</t>
  </si>
  <si>
    <t>AF05.2.1.</t>
  </si>
  <si>
    <t>AF05.2.2.</t>
  </si>
  <si>
    <t>AF05.2.3.</t>
  </si>
  <si>
    <t>AF05.2.4.</t>
  </si>
  <si>
    <t>AF05.2.5.</t>
  </si>
  <si>
    <t>AF05.2.6.</t>
  </si>
  <si>
    <t>AF05.2.7.</t>
  </si>
  <si>
    <t>AF05.3.</t>
  </si>
  <si>
    <t>Wartość bez uwzględnienia umorzenia i odpisów z tytułu utraty wartości</t>
  </si>
  <si>
    <t>Umorzenie i odpisy z tytułu utraty wartości</t>
  </si>
  <si>
    <t>AT01.1.</t>
  </si>
  <si>
    <t>Akcje i udziały zaliczane do aktywów trwałych</t>
  </si>
  <si>
    <t>AT01.2.</t>
  </si>
  <si>
    <t>Aktywa trwałe rzeczowe</t>
  </si>
  <si>
    <t>AT01.2.1.</t>
  </si>
  <si>
    <t>grunty (w tym prawo użytkowania wieczystego gruntów)</t>
  </si>
  <si>
    <t>AT01.2.2.</t>
  </si>
  <si>
    <t>budynki, lokale i obiekty inżynierii lądowej i wodnej</t>
  </si>
  <si>
    <t>AT01.2.3.</t>
  </si>
  <si>
    <t>urządzenia techniczne i maszyny</t>
  </si>
  <si>
    <t>AT01.2.4.</t>
  </si>
  <si>
    <t>środki transportu</t>
  </si>
  <si>
    <t>AT01.2.5.</t>
  </si>
  <si>
    <t>inne środki trwałe</t>
  </si>
  <si>
    <t>AT01.2.6.</t>
  </si>
  <si>
    <t>środki trwałe w budowie</t>
  </si>
  <si>
    <t>AT01.3.</t>
  </si>
  <si>
    <t>AT01.3.1.</t>
  </si>
  <si>
    <t>wartość firmy</t>
  </si>
  <si>
    <t>AT01.3.2.</t>
  </si>
  <si>
    <t>inne wartości niematerialne i prawne</t>
  </si>
  <si>
    <t>AT01.3.3.</t>
  </si>
  <si>
    <t>nakłady na wartości niematerialne i prawne</t>
  </si>
  <si>
    <t>AT01.4.</t>
  </si>
  <si>
    <t>Aktywa do zbycia</t>
  </si>
  <si>
    <t>AT01.4.1.</t>
  </si>
  <si>
    <t>aktywa trwałe</t>
  </si>
  <si>
    <t>AT01.4.2.</t>
  </si>
  <si>
    <t>aktywa obrotowe</t>
  </si>
  <si>
    <t>AT01.5.</t>
  </si>
  <si>
    <t>Rzeczowe aktywa trwałe oraz wartości niematerialne i prawne używane na podstawie umów leasingu, najmu i dzierżawy</t>
  </si>
  <si>
    <t>AT01.6.</t>
  </si>
  <si>
    <t>Pozostałe aktywa trwałe</t>
  </si>
  <si>
    <t>AT01.7.</t>
  </si>
  <si>
    <t>AT01 - Aktywa trwałe</t>
  </si>
  <si>
    <t>ST01 - Rzeczowe aktywa trwałe - Zmiana stanu środków trwałych</t>
  </si>
  <si>
    <t>Zmiana stanu środków trwałych</t>
  </si>
  <si>
    <t>Grunty (w tym prawo użytkowania wieczystego gruntów)</t>
  </si>
  <si>
    <t>Budynki, lokale i obiekty inżynierii lądowej i wodnej</t>
  </si>
  <si>
    <t>Urządzenia techniczne i maszyny</t>
  </si>
  <si>
    <t>Środki transportu</t>
  </si>
  <si>
    <t>Inne środki trwałe</t>
  </si>
  <si>
    <t>Środki trwałe w budowie</t>
  </si>
  <si>
    <t>ST01.1.</t>
  </si>
  <si>
    <t>Wartość brutto</t>
  </si>
  <si>
    <t>ST01.2.</t>
  </si>
  <si>
    <t>Bilans otwarcia</t>
  </si>
  <si>
    <t>ST01.3.</t>
  </si>
  <si>
    <t>Zwiększenia</t>
  </si>
  <si>
    <t>ST01.4.</t>
  </si>
  <si>
    <t>Przemieszczenie wewnętrzne</t>
  </si>
  <si>
    <t>ST01.5.</t>
  </si>
  <si>
    <t>Zmniejszenia</t>
  </si>
  <si>
    <t>ST01.6.</t>
  </si>
  <si>
    <t>Bilans zamknięcia</t>
  </si>
  <si>
    <t>ST01.7.</t>
  </si>
  <si>
    <t>Umorzenie</t>
  </si>
  <si>
    <t>ST01.8.</t>
  </si>
  <si>
    <t>ST01.9.</t>
  </si>
  <si>
    <t>ST01.10.</t>
  </si>
  <si>
    <t>ST01.11.</t>
  </si>
  <si>
    <t>ST01.12.</t>
  </si>
  <si>
    <t>ST01.13.</t>
  </si>
  <si>
    <t>Odpisy aktualizujące</t>
  </si>
  <si>
    <t>ST01.14.</t>
  </si>
  <si>
    <t>ST01.15.</t>
  </si>
  <si>
    <t>ST01.16.</t>
  </si>
  <si>
    <t>ST01.17.</t>
  </si>
  <si>
    <t>ST01.18.</t>
  </si>
  <si>
    <t>ST01.19.</t>
  </si>
  <si>
    <t>ST01.20.</t>
  </si>
  <si>
    <t>ST01.21.</t>
  </si>
  <si>
    <t>Pozostałe aktywa trwałe używane przez kasę</t>
  </si>
  <si>
    <t>ST02.1.</t>
  </si>
  <si>
    <t>Wartość gruntów użytkowanych wieczyście</t>
  </si>
  <si>
    <t>ST02.2.</t>
  </si>
  <si>
    <t>Środki trwałe nieamortyzowane, w tym:</t>
  </si>
  <si>
    <t>ST02.2.1.</t>
  </si>
  <si>
    <t>będące przedmiotem leasingu operacyjnego</t>
  </si>
  <si>
    <t>ST02.2.2.</t>
  </si>
  <si>
    <t>grunty (w tym prawo użytkowania wieczystego gruntu)</t>
  </si>
  <si>
    <t>ST02.2.3.</t>
  </si>
  <si>
    <t>ST02.2.4.</t>
  </si>
  <si>
    <t>ST02.2.5.</t>
  </si>
  <si>
    <t>ST02.2.6.</t>
  </si>
  <si>
    <t>ST02 - Pozostałe rzeczowe aktywa trwałe używane przez kasę</t>
  </si>
  <si>
    <t>ST03 - Rzeczowe aktywa trwałe - Środki trwałe w budowie</t>
  </si>
  <si>
    <t>ST03.1.</t>
  </si>
  <si>
    <t>ST03.2.</t>
  </si>
  <si>
    <t>ST03.3.</t>
  </si>
  <si>
    <t>ST03.4.</t>
  </si>
  <si>
    <t>ST03.5.</t>
  </si>
  <si>
    <t>ST03.6.</t>
  </si>
  <si>
    <t>ST03.7.</t>
  </si>
  <si>
    <t>ST03.8.</t>
  </si>
  <si>
    <t>Nakłady planowane na rok następny</t>
  </si>
  <si>
    <t>Zmiana stanu wartości niematerialnych i prawnych</t>
  </si>
  <si>
    <t>Koszty zakończonych prac rozwojowych</t>
  </si>
  <si>
    <t>Inne wartości niematerialne i prawne</t>
  </si>
  <si>
    <t>Zaliczki na wartości niematerialne i prawne</t>
  </si>
  <si>
    <t>WNIP01.1.</t>
  </si>
  <si>
    <t>WNIP01.2.</t>
  </si>
  <si>
    <t>WNIP01.3.</t>
  </si>
  <si>
    <t>WNIP01.4.</t>
  </si>
  <si>
    <t>WNIP01.5.</t>
  </si>
  <si>
    <t>WNIP01.6.</t>
  </si>
  <si>
    <t>WNIP01.7.</t>
  </si>
  <si>
    <t>WNIP01.8.</t>
  </si>
  <si>
    <t>WNIP01.9.</t>
  </si>
  <si>
    <t>WNIP01.10.</t>
  </si>
  <si>
    <t>WNIP01.11.</t>
  </si>
  <si>
    <t>WNIP01.12.</t>
  </si>
  <si>
    <t>WNIP01.13.</t>
  </si>
  <si>
    <t>WNIP01.14.</t>
  </si>
  <si>
    <t>WNIP01.15.</t>
  </si>
  <si>
    <t>WNIP01.16.</t>
  </si>
  <si>
    <t>WNIP01.17.</t>
  </si>
  <si>
    <t>WNIP01.18.</t>
  </si>
  <si>
    <t>WNIP01.19.</t>
  </si>
  <si>
    <t>WNIP01.20.</t>
  </si>
  <si>
    <t>WNIP01.21.</t>
  </si>
  <si>
    <t>WNIP01 - Wartości niematerialne i prawne - Zmiana stanu wartości niematerialnych i prawnych</t>
  </si>
  <si>
    <t>WNIP02.1.</t>
  </si>
  <si>
    <t>Nieamortyzowane wartości niematerialne i prawne</t>
  </si>
  <si>
    <t>WNIP02 - Wartości niematerialne i prawne - nieamortyzowane wartości niematerialne i prawne</t>
  </si>
  <si>
    <t>RMK01 - Rozliczenia międzyokresowe - aktywa</t>
  </si>
  <si>
    <t>RMK01.1.</t>
  </si>
  <si>
    <t>RMK01.1.1.</t>
  </si>
  <si>
    <t>RMK01.1.2.</t>
  </si>
  <si>
    <t>RMK01.1.3.</t>
  </si>
  <si>
    <t>RMK01.1.4.</t>
  </si>
  <si>
    <t>RMK01.1.5.</t>
  </si>
  <si>
    <t>RMK01.1.6.</t>
  </si>
  <si>
    <t>RMK01.1.7.</t>
  </si>
  <si>
    <t>RMK01.1.8.</t>
  </si>
  <si>
    <t>RMK01.1.9.</t>
  </si>
  <si>
    <t>RMK01.1.10.</t>
  </si>
  <si>
    <t>pozostałe &lt; 10% ogólnej wartości</t>
  </si>
  <si>
    <t>RMK01.2.</t>
  </si>
  <si>
    <t>Część długoterminowa (powyżej 12 miesięcy)</t>
  </si>
  <si>
    <t>RMK01.3.</t>
  </si>
  <si>
    <t>Część krótkoterminowa (poniżej 12 miesięcy)</t>
  </si>
  <si>
    <t>Rozliczenia międzyokresowe, w tym:</t>
  </si>
  <si>
    <t>PA01.1.</t>
  </si>
  <si>
    <t>Zapasy</t>
  </si>
  <si>
    <t>PA01.1.1.</t>
  </si>
  <si>
    <t>PA01.1.2.</t>
  </si>
  <si>
    <t>PA01.1.3.</t>
  </si>
  <si>
    <t>PA01.2.</t>
  </si>
  <si>
    <t>PA01.2.1.</t>
  </si>
  <si>
    <t>Wkłady na fundusz stabilizacyjny</t>
  </si>
  <si>
    <t>PA01.2.2.</t>
  </si>
  <si>
    <t>Wpłacone kaucje z tytułu najmu</t>
  </si>
  <si>
    <t>PA01.2.3.</t>
  </si>
  <si>
    <t>Środki pieniężne w drodze</t>
  </si>
  <si>
    <t>PA01.2.4.</t>
  </si>
  <si>
    <t>Należności z różnych tytułów</t>
  </si>
  <si>
    <t>PA01.2.4.1.</t>
  </si>
  <si>
    <t>PA01.2.4.2.</t>
  </si>
  <si>
    <t>rozliczenia kart płatniczych</t>
  </si>
  <si>
    <t>PA01.2.4.3.</t>
  </si>
  <si>
    <t>rozrachunki z tytułu przelewów</t>
  </si>
  <si>
    <t>PA01.2.4.4.</t>
  </si>
  <si>
    <t>PA01 - Inne aktywa</t>
  </si>
  <si>
    <t>ZF02 - Zobowiązania finansowe w wartości bilansowej</t>
  </si>
  <si>
    <t>Przeznaczone do obrotu</t>
  </si>
  <si>
    <t>Wyceniane w wartości godziwej przez wynik finansowy</t>
  </si>
  <si>
    <t>Pozostałe wyceniane według skorygowanej ceny nabycia</t>
  </si>
  <si>
    <t>ZF02.1.</t>
  </si>
  <si>
    <t>ZF02.1.1.</t>
  </si>
  <si>
    <t>ZF02.1.2.</t>
  </si>
  <si>
    <t>ZF02.1.3.</t>
  </si>
  <si>
    <t>ZF02.1.4.</t>
  </si>
  <si>
    <t>ZF02.1.5.</t>
  </si>
  <si>
    <t>ZF02.1.6.</t>
  </si>
  <si>
    <t>ZF02.2.</t>
  </si>
  <si>
    <t>Zobowiązania z tytułu własnej emisji</t>
  </si>
  <si>
    <t>ZF02.2.1.</t>
  </si>
  <si>
    <t>ZF02.2.2.</t>
  </si>
  <si>
    <t>ZF02.2.3.</t>
  </si>
  <si>
    <t>ZF02.2.4.</t>
  </si>
  <si>
    <t>ZF02.2.5.</t>
  </si>
  <si>
    <t>ZF02.2.6.</t>
  </si>
  <si>
    <t>ZF02.2.7.</t>
  </si>
  <si>
    <t>ZF02.2.7.1.</t>
  </si>
  <si>
    <t>w tym: Bankowy Fundusz Gwarancyjny</t>
  </si>
  <si>
    <t>ZF02.2.7.2.</t>
  </si>
  <si>
    <t>w tym: Kasa Krajowa</t>
  </si>
  <si>
    <t>ZF02.2.8.</t>
  </si>
  <si>
    <t>ZF02.2.9.</t>
  </si>
  <si>
    <t>ZF02.3.</t>
  </si>
  <si>
    <t>ZF02.3.1.</t>
  </si>
  <si>
    <t>ZF02.3.2.</t>
  </si>
  <si>
    <t>ZF02.3.3.</t>
  </si>
  <si>
    <t>ZF02.3.4.</t>
  </si>
  <si>
    <t>ZF02.3.5.</t>
  </si>
  <si>
    <t>ZF02.3.6.</t>
  </si>
  <si>
    <t>ZF02.3.7.</t>
  </si>
  <si>
    <t>ZF02.3.8.</t>
  </si>
  <si>
    <t>ZF02.3.8.1.</t>
  </si>
  <si>
    <t>ZF02.3.8.2.</t>
  </si>
  <si>
    <t>ZF02.3.9.</t>
  </si>
  <si>
    <t>ZF02.3.10.</t>
  </si>
  <si>
    <t>ZF02.4.</t>
  </si>
  <si>
    <t>Rezerwy na emerytury i inne świadczenia pracownicze (również dla byłych pracowników)</t>
  </si>
  <si>
    <t>Rezerwy na restrukturyzację</t>
  </si>
  <si>
    <t>Rezerwy na sprawy sporne (w tym podatkowe)</t>
  </si>
  <si>
    <t>Rezerwy na zobowiązania pozabilansowe (finansowe i gwarancyjne)</t>
  </si>
  <si>
    <t>Inne świadczenia pracownicze</t>
  </si>
  <si>
    <t>RE01.1.</t>
  </si>
  <si>
    <t>RE01.2.</t>
  </si>
  <si>
    <t>RE01.3.</t>
  </si>
  <si>
    <t>Wykorzystanie</t>
  </si>
  <si>
    <t>RE01.4.</t>
  </si>
  <si>
    <t>Rozwiązanie</t>
  </si>
  <si>
    <t>RE01.5.</t>
  </si>
  <si>
    <t>Wzrost wartości rezerw na inne umowy rodzące obciążenia w wyniku dyskontowania (w tym na skutek zmiany stopy dyskonta)</t>
  </si>
  <si>
    <t>RE01.6.</t>
  </si>
  <si>
    <t>Inne zmiany wartości</t>
  </si>
  <si>
    <t>RE01.7.</t>
  </si>
  <si>
    <t>RE01 - Rezerwy</t>
  </si>
  <si>
    <t>Zobowiązania wobec sektora budżetowego</t>
  </si>
  <si>
    <t>ZWB01.1.</t>
  </si>
  <si>
    <t>ZWB01.1.1.</t>
  </si>
  <si>
    <t>Zobowiązania z tytułu podatku dochodowego od osób prawnych</t>
  </si>
  <si>
    <t>ZWB01.1.2.</t>
  </si>
  <si>
    <t>Zobowiązania z tytułu podatku dochodowego od osób fizycznych</t>
  </si>
  <si>
    <t>ZWB01.1.3.</t>
  </si>
  <si>
    <t>Zobowiązania wobec Zakładu Ubezpieczeń Społecznych</t>
  </si>
  <si>
    <t>ZWB01.1.4.</t>
  </si>
  <si>
    <t>Zobowiązania z tytułu podatku od nieruchomości</t>
  </si>
  <si>
    <t>ZWB01.1.5.</t>
  </si>
  <si>
    <t>ZWB01.1.6.</t>
  </si>
  <si>
    <t>ZWB01.1.7.</t>
  </si>
  <si>
    <t>ZWB01.1.8.</t>
  </si>
  <si>
    <t>ZWB01.1.9.</t>
  </si>
  <si>
    <t>ZWB01.1.10.</t>
  </si>
  <si>
    <t>ZWB01.1.11.</t>
  </si>
  <si>
    <t>ZWB01.1.12.</t>
  </si>
  <si>
    <t>Pozostałe &lt;10% ogólnej wartości</t>
  </si>
  <si>
    <t>ZWB01 - Zobowiązania z tytułu podatków</t>
  </si>
  <si>
    <t>RMK02.1.</t>
  </si>
  <si>
    <t>RMK02.1.1.</t>
  </si>
  <si>
    <t>Przychody przyszłych okresów</t>
  </si>
  <si>
    <t>RMK02.1.2.</t>
  </si>
  <si>
    <t>RMK02.1.3.</t>
  </si>
  <si>
    <t>RMK02.1.4.</t>
  </si>
  <si>
    <t>RMK02.1.5.</t>
  </si>
  <si>
    <t>RMK02.1.6.</t>
  </si>
  <si>
    <t>RMK02.1.7.</t>
  </si>
  <si>
    <t>RMK02.1.8.</t>
  </si>
  <si>
    <t>RMK02.1.9.</t>
  </si>
  <si>
    <t>RMK02.1.10.</t>
  </si>
  <si>
    <t>RMK02.2.</t>
  </si>
  <si>
    <t>RMK02.3.</t>
  </si>
  <si>
    <t>FSIZ01 - Fundusze specjalne i inne zobowiązania</t>
  </si>
  <si>
    <t>RMK02 - Rozliczenia międzyokresowe - pasywa</t>
  </si>
  <si>
    <t>FSIZ01.1.</t>
  </si>
  <si>
    <t>FSIZ01.1.1.</t>
  </si>
  <si>
    <t>Fundusze specjalne</t>
  </si>
  <si>
    <t>FSIZ01.1.1.1.</t>
  </si>
  <si>
    <t>FSIZ01.1.1.2.</t>
  </si>
  <si>
    <t>FSIZ01.1.1.3.</t>
  </si>
  <si>
    <t>FSIZ01.1.1.4.</t>
  </si>
  <si>
    <t>FSIZ01.1.1.5.</t>
  </si>
  <si>
    <t>FSIZ01.1.1.6.</t>
  </si>
  <si>
    <t>FSIZ01.1.1.7.</t>
  </si>
  <si>
    <t>FSIZ01.1.1.8.</t>
  </si>
  <si>
    <t>FSIZ01.1.1.9.</t>
  </si>
  <si>
    <t>FSIZ01.1.1.10.</t>
  </si>
  <si>
    <t>FSIZ01.1.2.</t>
  </si>
  <si>
    <t>Inne zobowiązania</t>
  </si>
  <si>
    <t>FSIZ01.1.2.1.</t>
  </si>
  <si>
    <t>FSIZ01.1.2.2.</t>
  </si>
  <si>
    <t>FSIZ01.1.2.3.</t>
  </si>
  <si>
    <t>FSIZ01.1.2.4.</t>
  </si>
  <si>
    <t>FSIZ01.1.2.5.</t>
  </si>
  <si>
    <t>FSIZ01.1.2.6.</t>
  </si>
  <si>
    <t>FSIZ01.1.2.7.</t>
  </si>
  <si>
    <t>FSIZ01.1.2.8.</t>
  </si>
  <si>
    <t>FSIZ01.1.2.9.</t>
  </si>
  <si>
    <t>FSIZ01.1.2.10.</t>
  </si>
  <si>
    <t>FSIZ01.2.</t>
  </si>
  <si>
    <t>FSIZ01.3.</t>
  </si>
  <si>
    <t>Wartość udziałów członkowskich</t>
  </si>
  <si>
    <t>Udział % w funduszu udziałowym</t>
  </si>
  <si>
    <t>FW02.1.</t>
  </si>
  <si>
    <t>FW02.2.</t>
  </si>
  <si>
    <t>FW02.3.</t>
  </si>
  <si>
    <t>FW02.4.</t>
  </si>
  <si>
    <t>FW02.5.</t>
  </si>
  <si>
    <t>FW02.6.</t>
  </si>
  <si>
    <t>FW02.7.</t>
  </si>
  <si>
    <t>FW02.8.</t>
  </si>
  <si>
    <t>Zmiany kapitału z aktualizacji wyceny w zakresie instrumentów finansowych</t>
  </si>
  <si>
    <t>FW03.1.</t>
  </si>
  <si>
    <t>FW03.1.1.</t>
  </si>
  <si>
    <t>FW03.1.1.1.</t>
  </si>
  <si>
    <t>a. skutki przeszacowania aktywów finansowych dostępnych do sprzedaży:</t>
  </si>
  <si>
    <t>FW03.1.1.1.1.</t>
  </si>
  <si>
    <t>- zyski lub straty z okresowej wyceny</t>
  </si>
  <si>
    <t>FW03.1.1.1.2.</t>
  </si>
  <si>
    <t>- kwoty przeszacowania odpisane w razie trwałej utraty wartości</t>
  </si>
  <si>
    <t>FW03.1.1.1.3.</t>
  </si>
  <si>
    <t>- zyski lub straty z wyceny ustalone na dzień przekwalifikowania aktywów do kategorii dostępnych do sprzedaży</t>
  </si>
  <si>
    <t>FW03.1.1.1.4.</t>
  </si>
  <si>
    <t>- kwoty rozliczone w przypadku zabezpieczania wartości godziwej oprocentowanego instrumentu finansowego</t>
  </si>
  <si>
    <t>FW03.1.1.1.5.</t>
  </si>
  <si>
    <t>- kwoty rozliczone w przypadku przekwalifikowania aktywów do kategorii utrzymywanych do terminu wymagalności</t>
  </si>
  <si>
    <t>FW03.1.1.1.6.</t>
  </si>
  <si>
    <t>- kwoty odpisane na dzień wyłączenia z ksiąg rachunkowych</t>
  </si>
  <si>
    <t>FW03.1.1.2.</t>
  </si>
  <si>
    <t>b. ustalenie, przeszacowanie i odpisanie rezerw oraz aktywów z tytułu odroczonego podatku dochodowego</t>
  </si>
  <si>
    <t>FW03.1.1.3.</t>
  </si>
  <si>
    <t>c. zmiany w wyniku wyceny rzeczowych aktywów trwałych</t>
  </si>
  <si>
    <t>FW03.1.2.</t>
  </si>
  <si>
    <t>FW03 - Zmiany kapitału z aktualizacji wyceny w zakresie instrumentów finansowych</t>
  </si>
  <si>
    <t>FW04 - Propozycje co do sposobu podziału nadwyżki bilansowej lub pokrycia straty</t>
  </si>
  <si>
    <t>Propozycje co do sposobu podziału nadwyżki bilansowej lub pokrycia straty</t>
  </si>
  <si>
    <t>FW04.1.</t>
  </si>
  <si>
    <t>FW04.1.1.</t>
  </si>
  <si>
    <t>zwiększenie funduszu zasobowego</t>
  </si>
  <si>
    <t>FW04.1.2.</t>
  </si>
  <si>
    <t>uzupełnienie udziałów uprzednio przeznaczonych na pokrycie straty</t>
  </si>
  <si>
    <t>FW04.1.3.</t>
  </si>
  <si>
    <t>pokrycie straty z funduszu zasobowego</t>
  </si>
  <si>
    <t>FW04.1.4.</t>
  </si>
  <si>
    <t>pokrycie straty z funduszu udziałowego</t>
  </si>
  <si>
    <t>FW04.1.5.</t>
  </si>
  <si>
    <t>pokrycie straty z zysku</t>
  </si>
  <si>
    <t>FW04.1.6.</t>
  </si>
  <si>
    <t>inne</t>
  </si>
  <si>
    <t>ZPU02 - Ustanowione przez kasę zabezpieczenia majątkowe</t>
  </si>
  <si>
    <t>Ustanowione przez kasę zabezpieczenia majątkowe</t>
  </si>
  <si>
    <t>ZPU02.1.</t>
  </si>
  <si>
    <t>ZPU02.2.</t>
  </si>
  <si>
    <t>Środki trwałe</t>
  </si>
  <si>
    <t>ZPU02.2.1.</t>
  </si>
  <si>
    <t>Hipoteka</t>
  </si>
  <si>
    <t>ZPU02.2.2.</t>
  </si>
  <si>
    <t>Zastaw</t>
  </si>
  <si>
    <t>ZPU02.3.</t>
  </si>
  <si>
    <t>Zastaw na pozostałych aktywach</t>
  </si>
  <si>
    <t>ZPU02.4.</t>
  </si>
  <si>
    <t>Cesje</t>
  </si>
  <si>
    <t>ZPU02.5.</t>
  </si>
  <si>
    <t>w tym osoby prywatne</t>
  </si>
  <si>
    <t>ZPO01.5.</t>
  </si>
  <si>
    <t>ZPO01.6.</t>
  </si>
  <si>
    <t>ZPO01.3.1.</t>
  </si>
  <si>
    <t>NLOK02.1.</t>
  </si>
  <si>
    <t>NLOK02.2.</t>
  </si>
  <si>
    <t>NLOK02.3.</t>
  </si>
  <si>
    <t>Inne podmioty za zgodą Komisji</t>
  </si>
  <si>
    <t>Lokaty dwumiesięczne</t>
  </si>
  <si>
    <t>Lokaty sześciomiesięczne</t>
  </si>
  <si>
    <t>Inne lokaty</t>
  </si>
  <si>
    <t>NLOK02.4.</t>
  </si>
  <si>
    <t>DPW02 - Instrumenty kapitałowe i dłużne papiery wartościowe - informacja o utracie wartości</t>
  </si>
  <si>
    <t>Opóźnienia w spłacie - wartość bilansowa</t>
  </si>
  <si>
    <t>Zabezpieczenia ustanowione na rzecz kasy</t>
  </si>
  <si>
    <t>nieprzeterminowane</t>
  </si>
  <si>
    <t>≤ 90 dni</t>
  </si>
  <si>
    <t>&gt; 90 dni ≤ 180 dni</t>
  </si>
  <si>
    <t>&gt; 180 dni ≤ 1 roku</t>
  </si>
  <si>
    <t>&gt; 1 roku</t>
  </si>
  <si>
    <t>DPW02.1.</t>
  </si>
  <si>
    <t>DPW02.1.1.</t>
  </si>
  <si>
    <t>DPW02.1.2.</t>
  </si>
  <si>
    <t>DPW02.1.3.</t>
  </si>
  <si>
    <t>DPW02.1.4.</t>
  </si>
  <si>
    <t>DPW02.2.</t>
  </si>
  <si>
    <t>DPW02.2.1.</t>
  </si>
  <si>
    <t>DPW02.2.2.</t>
  </si>
  <si>
    <t>DPW02.2.3.</t>
  </si>
  <si>
    <t>DPW02.2.4.</t>
  </si>
  <si>
    <t>DPW02.2.5.</t>
  </si>
  <si>
    <t>DPW02.2.6.</t>
  </si>
  <si>
    <t xml:space="preserve">DPW02.3. </t>
  </si>
  <si>
    <t>DPW03.3.1.</t>
  </si>
  <si>
    <t>dłużne papiery wartościowe ujęte w bilansie w wyniku sprzedaży wierzytelności</t>
  </si>
  <si>
    <t xml:space="preserve">Inne, w tym: </t>
  </si>
  <si>
    <t>DPW04 - Instrumenty kapitałowe w podziale na podmioty oraz według produktów</t>
  </si>
  <si>
    <t>DPW04.1.</t>
  </si>
  <si>
    <t>Instrumenty kapitałowe jednostek kontrolowanych przez kasę</t>
  </si>
  <si>
    <t>DPW04.1.1.</t>
  </si>
  <si>
    <t>DPW04.1.2.</t>
  </si>
  <si>
    <t>DPW04.1.3.</t>
  </si>
  <si>
    <t>udziały</t>
  </si>
  <si>
    <t>DPW04.1.4.</t>
  </si>
  <si>
    <t>inne przedsięwzięcia</t>
  </si>
  <si>
    <t>DPW04.2.</t>
  </si>
  <si>
    <t>DPW04.2.1.</t>
  </si>
  <si>
    <t>DPW04.2.2.</t>
  </si>
  <si>
    <t>DPW04.2.3.</t>
  </si>
  <si>
    <t>DPW04.2.4.</t>
  </si>
  <si>
    <t>DPW04.2.5.</t>
  </si>
  <si>
    <t>DPW04.3.</t>
  </si>
  <si>
    <t>Pozostałe instrumenty kapitałowe</t>
  </si>
  <si>
    <t>DPW04.3.1.</t>
  </si>
  <si>
    <t>DPW04.3.2.</t>
  </si>
  <si>
    <t>DPW04.3.3.</t>
  </si>
  <si>
    <t>DPW04.3.4.</t>
  </si>
  <si>
    <t>DPW04.3.5.</t>
  </si>
  <si>
    <t>DPW04.4.</t>
  </si>
  <si>
    <t>Nazwa podmiotu</t>
  </si>
  <si>
    <t>REGON</t>
  </si>
  <si>
    <t>Cena nabycia inwestycji</t>
  </si>
  <si>
    <t>Data sprawozdawcza</t>
  </si>
  <si>
    <t>Wartość bilansowa aktywów netto podmiotu kontrolowanego</t>
  </si>
  <si>
    <t>Wartość godziwa aktywów netto podmiotu kontrolowanego</t>
  </si>
  <si>
    <t>Wartość rynkowa</t>
  </si>
  <si>
    <t>DPW05.1.</t>
  </si>
  <si>
    <t>DPW05.2.</t>
  </si>
  <si>
    <t>DPW05.3.</t>
  </si>
  <si>
    <t>DPW05.4.</t>
  </si>
  <si>
    <t>DPW05.5.</t>
  </si>
  <si>
    <t>DPW05.6.</t>
  </si>
  <si>
    <t>DPW05.7.</t>
  </si>
  <si>
    <t>DPW05.8.</t>
  </si>
  <si>
    <t>DPW05.9.</t>
  </si>
  <si>
    <t>DPW05.10.</t>
  </si>
  <si>
    <t>DPW05.11.</t>
  </si>
  <si>
    <t>DPW05.12.</t>
  </si>
  <si>
    <t>DPW05.13.</t>
  </si>
  <si>
    <t>DPW05.14.</t>
  </si>
  <si>
    <t>DPW05.15.</t>
  </si>
  <si>
    <t>DPW05.16.</t>
  </si>
  <si>
    <t>DPW05.17.</t>
  </si>
  <si>
    <t>DPW05.18.</t>
  </si>
  <si>
    <t>DPW05.19.</t>
  </si>
  <si>
    <t>DPW05.20.</t>
  </si>
  <si>
    <t>DPW05.21.</t>
  </si>
  <si>
    <t>DPW05.22.</t>
  </si>
  <si>
    <t>DPW05.23.</t>
  </si>
  <si>
    <t>DPW05.24.</t>
  </si>
  <si>
    <t>DPW05.25.</t>
  </si>
  <si>
    <t>DPW05.26.</t>
  </si>
  <si>
    <t>DPW05.27.</t>
  </si>
  <si>
    <t>DPW05.28.</t>
  </si>
  <si>
    <t>DPW05.29.</t>
  </si>
  <si>
    <t>DPW05.30.</t>
  </si>
  <si>
    <t>DPW05.31.</t>
  </si>
  <si>
    <t>DPW05 - Inwestycje w udziały, akcje i wkłady w innych podmiotach</t>
  </si>
  <si>
    <t>SUMA</t>
  </si>
  <si>
    <t>powyżej 3 miesięcy do 6 miesięcy</t>
  </si>
  <si>
    <t>powyżej 6 miesięcy do 1 roku</t>
  </si>
  <si>
    <t>powyżej 1 roku do 3 lat</t>
  </si>
  <si>
    <t>powyżej 3 lat</t>
  </si>
  <si>
    <t>DPW06.1.</t>
  </si>
  <si>
    <t>DPW06.2.</t>
  </si>
  <si>
    <t>DPW06.3.</t>
  </si>
  <si>
    <t>DPW06.3.1.</t>
  </si>
  <si>
    <t>DPW06.4.</t>
  </si>
  <si>
    <t>DPW06 - Dłużne papiery wartościowe według wartości bilansowej w podziale na terminy zapadalności oraz według produktów</t>
  </si>
  <si>
    <t>DPW07.1.</t>
  </si>
  <si>
    <t>DPW07.2.</t>
  </si>
  <si>
    <t>DPW07.3.</t>
  </si>
  <si>
    <t>DPW07.4.</t>
  </si>
  <si>
    <t>DPW07.5.</t>
  </si>
  <si>
    <t>DPW07.6.</t>
  </si>
  <si>
    <t>DPW07.7.</t>
  </si>
  <si>
    <t>DPW07 - Dłużne papiery wartościowe według wartości bilansowej w podziale na terminy zapadalności oraz według podmiotów</t>
  </si>
  <si>
    <t>NKIP01 - Kredyty i pożyczki oraz pozostałe należności, z wyłączeniem ujmowanych w wartości godziwej przez wynik finansowy, w tym do obrotu - w podziale na zabezpieczenia oraz według podmiotów</t>
  </si>
  <si>
    <t>NKIP02 - Kredyty i pożyczki oraz pozostałe należności, z wyłączeniem ujmowanych w wartości godziwej przez wynik finansowy, w tym do obrotu - w podziale na zabezpieczenia oraz według produktów</t>
  </si>
  <si>
    <t>NKIP03 - 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  oraz według podmiotów</t>
  </si>
  <si>
    <t>Należności regularne</t>
  </si>
  <si>
    <t>Przeterminowane od 1 dnia do 1 miesiąca włącznie
(oraz brak obaw odnośnie sytuacji ekonomiczno- finansowej)</t>
  </si>
  <si>
    <t>Nieprzeterminowane
(oraz brak obaw odnośnie sytuacji ekonomiczno- finansowej)</t>
  </si>
  <si>
    <t>Przeterminowane powyżej 1 miesiąca do 3 miesięcy włącznie
(oraz brak obaw odnośnie sytuacji ekonomiczno- finansowej)</t>
  </si>
  <si>
    <t>Należności zagrożone</t>
  </si>
  <si>
    <t>NKIP04 - 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  oraz według produktów</t>
  </si>
  <si>
    <t>NKIP05 - Kredyty i pożyczki oraz pozostałe należności, z wyłączeniem ujmowanych w wartości godziwej przez wynik finansowy, w tym do obrotu - według podmiotów</t>
  </si>
  <si>
    <t>Zabezpieczenia pomniejszające wartość podstawy tworzenia odpisu</t>
  </si>
  <si>
    <t>Wartość udzielonego kredytu i pożyczki lub innych należności</t>
  </si>
  <si>
    <t>Wartość pozostałego do spłaty kapitału kredytu i pożyczki lub innych należności</t>
  </si>
  <si>
    <t>Nierozliczone prowizje lub opłaty</t>
  </si>
  <si>
    <t>Nierozliczone koszty</t>
  </si>
  <si>
    <t>Odsetki umowne</t>
  </si>
  <si>
    <t>Odsetki karne lub ustawowe</t>
  </si>
  <si>
    <t>Koszty windykacji</t>
  </si>
  <si>
    <t>NKIP05.1.</t>
  </si>
  <si>
    <t>NKIP05.1.1.</t>
  </si>
  <si>
    <t>NKIP05.1.2.</t>
  </si>
  <si>
    <t>NKIP05.1.3.</t>
  </si>
  <si>
    <t>NKIP05.1.4.</t>
  </si>
  <si>
    <t>NKIP05.1.5.</t>
  </si>
  <si>
    <t>NKIP05.1.6.</t>
  </si>
  <si>
    <t>NKIP05.2.</t>
  </si>
  <si>
    <t>Należności z prawdopodobieństwem wystąpienia nieściągalności</t>
  </si>
  <si>
    <t>NKIP05.2.1.</t>
  </si>
  <si>
    <t>NKIP05.2.2.</t>
  </si>
  <si>
    <t>NKIP05.2.3.</t>
  </si>
  <si>
    <t>NKIP05.2.4.</t>
  </si>
  <si>
    <t>NKIP05.2.5.</t>
  </si>
  <si>
    <t>NKIP05.2.6.</t>
  </si>
  <si>
    <t>NKIP05.2.7.</t>
  </si>
  <si>
    <t>NKIP05.3.</t>
  </si>
  <si>
    <t>Należności o znacznym stopniu prawdopodobieństwa nieściągalności</t>
  </si>
  <si>
    <t>NKIP05.3.1.</t>
  </si>
  <si>
    <t>NKIP05.3.2.</t>
  </si>
  <si>
    <t>NKIP05.3.3.</t>
  </si>
  <si>
    <t>NKIP05.3.4.</t>
  </si>
  <si>
    <t>NKIP05.3.5.</t>
  </si>
  <si>
    <t>NKIP05.3.6.</t>
  </si>
  <si>
    <t>NKIP05.4.</t>
  </si>
  <si>
    <t>Należności nieściągalne</t>
  </si>
  <si>
    <t>NKIP05.4.1.</t>
  </si>
  <si>
    <t>NKIP05.4.2.</t>
  </si>
  <si>
    <t>NKIP05.4.3.</t>
  </si>
  <si>
    <t>NKIP05.4.4.</t>
  </si>
  <si>
    <t>NKIP05.4.5.</t>
  </si>
  <si>
    <t>NKIP05.4.6.</t>
  </si>
  <si>
    <t>NKIP05.4.7.</t>
  </si>
  <si>
    <t>NKIP05.5.</t>
  </si>
  <si>
    <t>NKIP06 - Kredyty i pożyczki oraz pozostałe należności (wszystkie portfele) według zabezpieczeń, wartość brutto</t>
  </si>
  <si>
    <t>Kredyty i pożyczki oraz pozostałe należności zabezpieczone hipoteką</t>
  </si>
  <si>
    <t>mieszkaniowe</t>
  </si>
  <si>
    <t>komercyjne</t>
  </si>
  <si>
    <t>środki pieniężne</t>
  </si>
  <si>
    <t>gwarancje finansowe</t>
  </si>
  <si>
    <t>inne zabezpieczenia</t>
  </si>
  <si>
    <t>NKIP06.1.</t>
  </si>
  <si>
    <t>NKIP06.1.1.</t>
  </si>
  <si>
    <t>NKIP06.1.2.</t>
  </si>
  <si>
    <t>NKIP06.1.3.</t>
  </si>
  <si>
    <t>NKIP06.1.4.</t>
  </si>
  <si>
    <t>NKIP06.1.5.</t>
  </si>
  <si>
    <t>NKIP06.1.6.</t>
  </si>
  <si>
    <t>NKIP06.1.7.</t>
  </si>
  <si>
    <t>NKIP06.2.</t>
  </si>
  <si>
    <t>Inne zabezpieczone kredyty i pożyczki oraz pozostałe należności</t>
  </si>
  <si>
    <t>NKIP07 - Kredyty i pożyczki na nieruchomości według terminów pierwotnych</t>
  </si>
  <si>
    <t>Według terminów pierwotnych</t>
  </si>
  <si>
    <t>od 1 roku do 2 lat</t>
  </si>
  <si>
    <t>od 2 lat do 3 lat</t>
  </si>
  <si>
    <t>od 3 lat do 5 lat</t>
  </si>
  <si>
    <t>od 5 lat do 10 lat</t>
  </si>
  <si>
    <t>od 10 lat do 20 lat</t>
  </si>
  <si>
    <t>powyżej 20 lat</t>
  </si>
  <si>
    <t>NKIP07.1.</t>
  </si>
  <si>
    <t>Kredyty na nieruchomości mieszkaniowe</t>
  </si>
  <si>
    <t>NKIP07.1.1.</t>
  </si>
  <si>
    <t>Kredyty na nieruchomości mieszkaniowe - ekspozycja bez utraty wartości</t>
  </si>
  <si>
    <t>NKIP07.1.2.</t>
  </si>
  <si>
    <t>Kredyty na nieruchomości mieszkaniowe - ekspozycja z rozpoznaną utratą wartości</t>
  </si>
  <si>
    <t>NKIP07.1.3.</t>
  </si>
  <si>
    <t>Kredyty na nieruchomości mieszkaniowe - odpisy z tytułu utraty wartości</t>
  </si>
  <si>
    <t>NKIP07.2.</t>
  </si>
  <si>
    <t>Kredyty na nieruchomości komercyjne</t>
  </si>
  <si>
    <t>NKIP07.2.1.</t>
  </si>
  <si>
    <t>Kredyty na nieruchomości komercyjne - ekspozycja bez utraty wartości</t>
  </si>
  <si>
    <t>NKIP07.2.2.</t>
  </si>
  <si>
    <t>Kredyty na nieruchomości komercyjne - ekspozycja z rozpoznaną utratą wartości</t>
  </si>
  <si>
    <t>NKIP07.2.3.</t>
  </si>
  <si>
    <t>Kredyty na nieruchomości komercyjne - odpisy z tytułu utraty wartości</t>
  </si>
  <si>
    <t>NKIP07.3.</t>
  </si>
  <si>
    <t>Kredyty na nieruchomości suma</t>
  </si>
  <si>
    <t>Należności nieściągalne, stan na początek okresu</t>
  </si>
  <si>
    <t>Odpisane</t>
  </si>
  <si>
    <t>Umorzone w okresie sprawozdawczym</t>
  </si>
  <si>
    <t>Spłacone w okresie sprawozdawczym</t>
  </si>
  <si>
    <t>Należności nieściągalne, na koniec okresu</t>
  </si>
  <si>
    <t>Odsetki na koniec okresu</t>
  </si>
  <si>
    <t>NKIP08.1.</t>
  </si>
  <si>
    <t>Należności ogółem</t>
  </si>
  <si>
    <t>NKIP08.1.1.</t>
  </si>
  <si>
    <t>NKIP08.1.2.</t>
  </si>
  <si>
    <t>NKIP08.1.3.</t>
  </si>
  <si>
    <t>NKIP08.1.4.</t>
  </si>
  <si>
    <t>NKIP08.1.5.</t>
  </si>
  <si>
    <t>NKIP08.1.6.</t>
  </si>
  <si>
    <t>NKIP08.1.7.</t>
  </si>
  <si>
    <t>NKIP08 - Informacja na temat ryzyka kredytowego oraz odpisów aktualizujących z tytułu utraty wartości - należności nieściągalne spisane w ciężar odpisów z tytułu utraty wartości</t>
  </si>
  <si>
    <t>Wartość bilansowa brutto ekspozycji bez rozpoznanej utraty wartości</t>
  </si>
  <si>
    <t>Wartość bilansowa brutto ekspozycji z rozpoznaną utratą wartości</t>
  </si>
  <si>
    <t>Odpis aktualizujący z tytułu utraty wartości</t>
  </si>
  <si>
    <t>NKIP09.1.</t>
  </si>
  <si>
    <t>Należności objęte restrukturyzacją</t>
  </si>
  <si>
    <t>NKIP09.1.1.</t>
  </si>
  <si>
    <t>NKIP09.1.2.</t>
  </si>
  <si>
    <t>NKIP09.1.3.</t>
  </si>
  <si>
    <t>NKIP09.1.4.</t>
  </si>
  <si>
    <t>NKIP09.1.5.</t>
  </si>
  <si>
    <t>NKIP09.1.6.</t>
  </si>
  <si>
    <t>NKIP09.1.7.</t>
  </si>
  <si>
    <t>NKIP09 - Należności objęte restrukturyzacją (pozostałe należności ze wszystkich portfeli oraz portfel kredyty i pożyczki oraz inne należności)</t>
  </si>
  <si>
    <t>Przeterminowane powyżej 1 miesiąca do 3 miesięcy włącznie</t>
  </si>
  <si>
    <t>Brakujący odpis aktualizujący</t>
  </si>
  <si>
    <t>Wartość zabezpieczenia</t>
  </si>
  <si>
    <t>NKIP10.1.</t>
  </si>
  <si>
    <t>NKIP10.2.</t>
  </si>
  <si>
    <t>NKIP10.4.</t>
  </si>
  <si>
    <t>NKIP10.5.</t>
  </si>
  <si>
    <t>NKIP10.6.</t>
  </si>
  <si>
    <t>NKIP10.7.</t>
  </si>
  <si>
    <t>NKIP10.8.</t>
  </si>
  <si>
    <t>NKIP10 - Należności z odroczonym terminem zapłaty oraz należności przeterminowane i należności sporne, na które nie utworzono odpisu aktualizującego oraz według podmiotów</t>
  </si>
  <si>
    <t>Należności z prawdopodobieństwem wystąpienia nieściągalności (opóźnienie w spłacie kapitału lub odsetek przekracza 3 miesiące i nie przekracza 6 miesięcy)</t>
  </si>
  <si>
    <t>Należności o znacznym stopniu wystąpienia prawdopodobieństwa nieściągalności (opóźnienie w spłacie kapitału lub odsetek przekracza 6 miesięcy i nie przekracza 12 miesięcy)</t>
  </si>
  <si>
    <t>Należności nieściągalne (termin spłaty został przekroczony powyżej 12 miesięcy)</t>
  </si>
  <si>
    <t>NKIP10.3.</t>
  </si>
  <si>
    <t>NKIP11.1.</t>
  </si>
  <si>
    <t>NKIP11.2.</t>
  </si>
  <si>
    <t>NKIP11.3.</t>
  </si>
  <si>
    <t>NKIP11.3.1.</t>
  </si>
  <si>
    <t>NKIP11.4.</t>
  </si>
  <si>
    <t>NKIP11.5.</t>
  </si>
  <si>
    <t>NKIP11.6.</t>
  </si>
  <si>
    <t>NKIP11.7.</t>
  </si>
  <si>
    <t>NKIP11 - Należności z odroczonym terminem zapłaty oraz należności przeterminowane i należności sporne, na które nie utworzono odpisu aktualizującego oraz według produktów</t>
  </si>
  <si>
    <t>NWTZ02 - Kredyty i pożyczki oraz inne należności według wartości bilansowej w podziale na terminy pierwotne oraz według podmiotów</t>
  </si>
  <si>
    <t>NWTZ02.1.</t>
  </si>
  <si>
    <t>NWTZ02.2.</t>
  </si>
  <si>
    <t>NWTZ02.3.</t>
  </si>
  <si>
    <t>NWTZ02.4.</t>
  </si>
  <si>
    <t>NWTZ02.5.</t>
  </si>
  <si>
    <t>NWTZ02.6.</t>
  </si>
  <si>
    <t>NWTZ02.7.</t>
  </si>
  <si>
    <t>NWTZ02.8.</t>
  </si>
  <si>
    <t>Wartość początkowa</t>
  </si>
  <si>
    <t>Z terminem pierwotnym</t>
  </si>
  <si>
    <t>Ilość</t>
  </si>
  <si>
    <t>NWTZ03.1.</t>
  </si>
  <si>
    <t>NWTZ03.1.1.</t>
  </si>
  <si>
    <t>do 2 tys. zł włącznie</t>
  </si>
  <si>
    <t>NWTZ03.1.2.</t>
  </si>
  <si>
    <t>powyżej 2 tys. do 5 tys. zł włącznie</t>
  </si>
  <si>
    <t>NWTZ03.1.3.</t>
  </si>
  <si>
    <t>powyżej 5 tys. do 10 tys. zł włącznie</t>
  </si>
  <si>
    <t>NWTZ03.1.4.</t>
  </si>
  <si>
    <t>powyżej 10 tys. do 30 tys. zł włącznie</t>
  </si>
  <si>
    <t>NWTZ03.1.5.</t>
  </si>
  <si>
    <t>powyżej 30 tys. do 50 tys. zł włącznie</t>
  </si>
  <si>
    <t>NWTZ03.1.6.</t>
  </si>
  <si>
    <t>powyżej 50 tys. do 100 tys. zł włącznie</t>
  </si>
  <si>
    <t>NWTZ03.1.7.</t>
  </si>
  <si>
    <t>powyżej 100 tys. do 500 tys. zł włącznie</t>
  </si>
  <si>
    <t>NWTZ03.1.8.</t>
  </si>
  <si>
    <t>powyżej 500 tys. zł do 1 mln zł włącznie</t>
  </si>
  <si>
    <t>NWTZ03.1.9.</t>
  </si>
  <si>
    <t>powyżej 1 mln zł</t>
  </si>
  <si>
    <t>NWTZ03.2.</t>
  </si>
  <si>
    <t>W tym restrukturyzacje</t>
  </si>
  <si>
    <t>NWTZ03.2.1.</t>
  </si>
  <si>
    <t>NWTZ03.2.3.</t>
  </si>
  <si>
    <t>NWTZ03.2.4.</t>
  </si>
  <si>
    <t>NWTZ03.2.5.</t>
  </si>
  <si>
    <t>NWTZ03.2.6.</t>
  </si>
  <si>
    <t>NWTZ03.2.7.</t>
  </si>
  <si>
    <t>NWTZ03.2.8.</t>
  </si>
  <si>
    <t>NWTZ03.2.9.</t>
  </si>
  <si>
    <t>NWTZ03 - Kredyty i pożyczki oraz pozostałe należności (wszystkie portfele) według wartości początkowej i terminów pierwotnych</t>
  </si>
  <si>
    <t>NWTZ04.1.</t>
  </si>
  <si>
    <t>NWTZ04.1.1.</t>
  </si>
  <si>
    <t>NWTZ04.1.2.</t>
  </si>
  <si>
    <t>NWTZ04.1.3.</t>
  </si>
  <si>
    <t>NWTZ04.1.4.</t>
  </si>
  <si>
    <t>NWTZ04.1.5.</t>
  </si>
  <si>
    <t>NWTZ04.1.6.</t>
  </si>
  <si>
    <t>NWTZ04.1.7.</t>
  </si>
  <si>
    <t>NWTZ04.1.8.</t>
  </si>
  <si>
    <t>NWTZ04.1.9.</t>
  </si>
  <si>
    <t>NWTZ04.2.</t>
  </si>
  <si>
    <t>NWTZ04.2.1.</t>
  </si>
  <si>
    <t>NWTZ04.2.2.</t>
  </si>
  <si>
    <t>NWTZ04.2.3.</t>
  </si>
  <si>
    <t>NWTZ04.2.4.</t>
  </si>
  <si>
    <t>NWTZ04.2.5.</t>
  </si>
  <si>
    <t>NWTZ04.2.6.</t>
  </si>
  <si>
    <t>NWTZ04.2.7.</t>
  </si>
  <si>
    <t>NWTZ04.2.8.</t>
  </si>
  <si>
    <t>NWTZ04.2.9.</t>
  </si>
  <si>
    <t>NWTZ04 - Kredyty i pożyczki oraz pozostałe należności (wszystkie portfele) według wartości początkowej i terminów zapadalności</t>
  </si>
  <si>
    <t>Zestawienie pozycji według długości okresu przeszacowania</t>
  </si>
  <si>
    <t>Informacja uzupełniająca</t>
  </si>
  <si>
    <t>Wartość aktywów odsetkowych</t>
  </si>
  <si>
    <t>w tym: portfel kredytowy</t>
  </si>
  <si>
    <t>Wartość pasywów odsetkowych</t>
  </si>
  <si>
    <t>Pozycja długa</t>
  </si>
  <si>
    <t>Pozycja krótka</t>
  </si>
  <si>
    <t>RSP01.1.</t>
  </si>
  <si>
    <t>Instrumenty o stopie zwrotu zarządzanej przez kasę</t>
  </si>
  <si>
    <t>RSP01.2.</t>
  </si>
  <si>
    <t>do 1 dnia roboczego (włącznie)</t>
  </si>
  <si>
    <t>RSP01.3.</t>
  </si>
  <si>
    <t>od 2 dni roboczych do tygodnia (włącznie)</t>
  </si>
  <si>
    <t>RSP01.4.</t>
  </si>
  <si>
    <t>Powyżej tygodnia do 1 miesiąca (włącznie)</t>
  </si>
  <si>
    <t>RSP01.5.</t>
  </si>
  <si>
    <t>Powyżej 1 do 3 miesięcy (włącznie)</t>
  </si>
  <si>
    <t>RSP01.6.</t>
  </si>
  <si>
    <t>Powyżej 3 do 6 miesięcy (włącznie)</t>
  </si>
  <si>
    <t>RSP01.7.</t>
  </si>
  <si>
    <t>Powyżej 6 miesięcy do 1 roku (włącznie)</t>
  </si>
  <si>
    <t>RSP01.8.</t>
  </si>
  <si>
    <t>Powyżej 1 roku do 2 lat (włącznie)</t>
  </si>
  <si>
    <t>RSP01.9.</t>
  </si>
  <si>
    <t>Powyżej 2 lat do 5 lat (włącznie)</t>
  </si>
  <si>
    <t>RSP01.10.</t>
  </si>
  <si>
    <t>Powyżej 5 lat</t>
  </si>
  <si>
    <t>RSP01.11.</t>
  </si>
  <si>
    <t>RSP01 - Ryzyko stopy procentowej - zestawienie pozycji według długości okresu przeszacowania</t>
  </si>
  <si>
    <t>RSP02.1.</t>
  </si>
  <si>
    <t>RSP02.2.</t>
  </si>
  <si>
    <t>RSP02.3.</t>
  </si>
  <si>
    <t>RSP02.4.</t>
  </si>
  <si>
    <t>RSP02.5.</t>
  </si>
  <si>
    <t>RSP02.6.</t>
  </si>
  <si>
    <t>RSP02.7.</t>
  </si>
  <si>
    <t>RSP02.8.</t>
  </si>
  <si>
    <t>RSP02.9.</t>
  </si>
  <si>
    <t>RSP02.10.</t>
  </si>
  <si>
    <t>RSP02.11.</t>
  </si>
  <si>
    <t>RSP02 - Ryzyko stopy procentowej - zaktualizowany średni okres zwrotu</t>
  </si>
  <si>
    <t>RSP03.1.</t>
  </si>
  <si>
    <t>Oprocentowanie według stopy zmiennej</t>
  </si>
  <si>
    <t>RSP03.2.</t>
  </si>
  <si>
    <t>Oprocentowanie według stopy stałej</t>
  </si>
  <si>
    <t>RSP03.3.</t>
  </si>
  <si>
    <t>RSP03 - Ryzyko stopy procentowej - informacje dodatkowe</t>
  </si>
  <si>
    <t>Naliczone odsetki w okresie</t>
  </si>
  <si>
    <t>Średniomiesięczna wartość umów</t>
  </si>
  <si>
    <t>RSP04.1.</t>
  </si>
  <si>
    <t>Depozyty</t>
  </si>
  <si>
    <t>RSP04.1.1.</t>
  </si>
  <si>
    <t>bieżące</t>
  </si>
  <si>
    <t>RSP04.1.2.</t>
  </si>
  <si>
    <t>z terminem pierwotnym</t>
  </si>
  <si>
    <t>RSP04.1.2.1.</t>
  </si>
  <si>
    <t>do 1 roku włącznie</t>
  </si>
  <si>
    <t>RSP04.1.2.2.</t>
  </si>
  <si>
    <t>powyżej 1 roku</t>
  </si>
  <si>
    <t>RSP04.1.3.</t>
  </si>
  <si>
    <t>z terminem wypowiedzenia</t>
  </si>
  <si>
    <t>RSP04.1.3.1.</t>
  </si>
  <si>
    <t>do 3 miesięcy włącznie</t>
  </si>
  <si>
    <t>RSP04.1.3.2.</t>
  </si>
  <si>
    <t>powyżej 3 miesięcy</t>
  </si>
  <si>
    <t>RSP04.2.</t>
  </si>
  <si>
    <t>RSP04.2.1.</t>
  </si>
  <si>
    <t>RSP04.2.2.</t>
  </si>
  <si>
    <t>RSP04.2.2.1.</t>
  </si>
  <si>
    <t>RSP04.2.2.2.</t>
  </si>
  <si>
    <t>powyżej 1 roku do 5 lat włącznie</t>
  </si>
  <si>
    <t>RSP04.2.2.3.</t>
  </si>
  <si>
    <t>powyżej 5 lat</t>
  </si>
  <si>
    <t>RSP04.2.3.</t>
  </si>
  <si>
    <t>RSP04.2.3.1.</t>
  </si>
  <si>
    <t>oprocentowane</t>
  </si>
  <si>
    <t>RSP04.2.3.2.</t>
  </si>
  <si>
    <t>nieoprocentowane</t>
  </si>
  <si>
    <t>RSP04.2.4.</t>
  </si>
  <si>
    <t>RSP04.2.4.1.</t>
  </si>
  <si>
    <t>RSP04.2.4.2.</t>
  </si>
  <si>
    <t>RSP04.2.4.3.</t>
  </si>
  <si>
    <t>RSP04.2.5.</t>
  </si>
  <si>
    <t>Na inne cele</t>
  </si>
  <si>
    <t>RSP04.2.5.1.</t>
  </si>
  <si>
    <t>RSP04.2.5.2.</t>
  </si>
  <si>
    <t>RSP04.2.5.3.</t>
  </si>
  <si>
    <t>RSP04 - Dane służące obliczeniu oprocentowania wszystkich umów według terminów pierwotnych, w okresie sprawozdawczym</t>
  </si>
  <si>
    <t>RSP05 - Dane służące obliczeniu oprocentowania nowych umów według terminów pierwotnych</t>
  </si>
  <si>
    <t>Średnia ważona wysokość oprocentowania w %</t>
  </si>
  <si>
    <t>Nominalna wartość umów</t>
  </si>
  <si>
    <t>RSP05.1.</t>
  </si>
  <si>
    <t>Depozyty z terminem pierwotnym</t>
  </si>
  <si>
    <t>RSP05.1.1.</t>
  </si>
  <si>
    <t>do 1 miesiąca włącznie</t>
  </si>
  <si>
    <t>RSP05.1.2.</t>
  </si>
  <si>
    <t>powyżej 1 miesiąca do 3 miesięcy włącznie</t>
  </si>
  <si>
    <t>RSP05.1.3.</t>
  </si>
  <si>
    <t>RSP05.1.4.</t>
  </si>
  <si>
    <t>RSP05.1.5.</t>
  </si>
  <si>
    <t>powyżej 1 roku do 2 lat włącznie</t>
  </si>
  <si>
    <t>RSP05.1.6.</t>
  </si>
  <si>
    <t>powyżej 2 lat</t>
  </si>
  <si>
    <t>RSP05.2.</t>
  </si>
  <si>
    <t>RSP05.2.1.</t>
  </si>
  <si>
    <t>RSP05.2.1.1.</t>
  </si>
  <si>
    <t>zabezpieczone</t>
  </si>
  <si>
    <t>RSP05.2.1.1.1.</t>
  </si>
  <si>
    <t>stopa zmienna i stała do 3 miesięcy włącznie</t>
  </si>
  <si>
    <t>RSP05.2.1.1.2.</t>
  </si>
  <si>
    <t>stopa stała od 3 miesięcy do 1 roku włącznie</t>
  </si>
  <si>
    <t>RSP05.2.1.1.3.</t>
  </si>
  <si>
    <t>stopa stała od 1 roku do 5 lat włącznie</t>
  </si>
  <si>
    <t>RSP05.2.1.1.4.</t>
  </si>
  <si>
    <t>stopa stała powyżej 5 lat</t>
  </si>
  <si>
    <t>RSP05.2.1.2.</t>
  </si>
  <si>
    <t>niezabezpieczone</t>
  </si>
  <si>
    <t>RSP05.2.1.2.1.</t>
  </si>
  <si>
    <t>RSP05.2.1.2.2.</t>
  </si>
  <si>
    <t>RSP05.2.1.2.3.</t>
  </si>
  <si>
    <t>RSP05.2.1.2.4.</t>
  </si>
  <si>
    <t>RSP05.2.2.</t>
  </si>
  <si>
    <t>RSP05.2.2.1.</t>
  </si>
  <si>
    <t>RSP05.2.2.1.1.</t>
  </si>
  <si>
    <t>RSP05.2.2.1.2.</t>
  </si>
  <si>
    <t>RSP05.2.2.1.3.</t>
  </si>
  <si>
    <t>RSP05.2.2.1.4.</t>
  </si>
  <si>
    <t>RSP05.2.2.2.</t>
  </si>
  <si>
    <t>RSP05.2.2.2.1.</t>
  </si>
  <si>
    <t>RSP05.2.2.2.2.</t>
  </si>
  <si>
    <t>RSP05.2.2.2.3.</t>
  </si>
  <si>
    <t>RSP05.2.2.2.4.</t>
  </si>
  <si>
    <t>RSP05.2.3.</t>
  </si>
  <si>
    <t>Na cele działalności gospodarczej</t>
  </si>
  <si>
    <t>RSP05.2.3.1.</t>
  </si>
  <si>
    <t>RSP05.2.3.2.</t>
  </si>
  <si>
    <t>RSP05.2.3.3.</t>
  </si>
  <si>
    <t>RSP05.2.3.4.</t>
  </si>
  <si>
    <t>RSP05.2.4.</t>
  </si>
  <si>
    <t>RSP05.2.4.1.</t>
  </si>
  <si>
    <t>RSP05.2.4.2.</t>
  </si>
  <si>
    <t>RSP05.2.4.3.</t>
  </si>
  <si>
    <t>RSP05.2.4.4.</t>
  </si>
  <si>
    <t>NO01 - Kredyty i pożyczki oraz pozostałe należności, z wyłączeniem ujmowanych w wartości godziwej przez wynik finansowy, w tym do obrotu - według wartości bilansowej w podziale na waluty oraz według podmiotów i produktów</t>
  </si>
  <si>
    <t>AF06 - Utrata wartości dla aktywów finansowych w podziale na portfele</t>
  </si>
  <si>
    <t>Utrata wartości dla aktywów finansowych w podziale na portfele</t>
  </si>
  <si>
    <t>Okres bieżący</t>
  </si>
  <si>
    <t>Utrata wartości narastająco</t>
  </si>
  <si>
    <t>Saldo początkowe</t>
  </si>
  <si>
    <t>Wartość aktywów finansowych spisanych w ciężar odpisów aktualizujących</t>
  </si>
  <si>
    <t>Utworzone odpisy aktualizujące z tytułu utraty wartości w danym okresie</t>
  </si>
  <si>
    <t>Rozwiązane odpisy aktualizujące z tytułu utraty wartości w danym okresie</t>
  </si>
  <si>
    <t>Saldo końcowe</t>
  </si>
  <si>
    <t>Odzyskana wartość aktywów finansowych ujęta bezpośrednio w rachunku zysków i strat</t>
  </si>
  <si>
    <t>AF06.1.</t>
  </si>
  <si>
    <t>Aktywa finansowe przeznaczone do sprzedaży</t>
  </si>
  <si>
    <t>AF06.1.1.</t>
  </si>
  <si>
    <t>AF06.1.2.</t>
  </si>
  <si>
    <t>AF06.1.3.</t>
  </si>
  <si>
    <t>AF06.2.</t>
  </si>
  <si>
    <t>AF06.2.1.</t>
  </si>
  <si>
    <t>AF06.2.2.</t>
  </si>
  <si>
    <t>AF06.2.3.</t>
  </si>
  <si>
    <t>AF06.3.</t>
  </si>
  <si>
    <t>AF06.3.1.</t>
  </si>
  <si>
    <t>AF06.3.2.</t>
  </si>
  <si>
    <t>AF06.4.</t>
  </si>
  <si>
    <t>AF06.5.</t>
  </si>
  <si>
    <t>Przychody z tytułu odsetek od aktywów finansowych z utratą wartości</t>
  </si>
  <si>
    <t>Utrata wartości dla aktywów finansowych w podziale na produkty i podmioty</t>
  </si>
  <si>
    <t>AF07.1.</t>
  </si>
  <si>
    <t>AF07.1.1.</t>
  </si>
  <si>
    <t>AF07.1.2.</t>
  </si>
  <si>
    <t>AF07.1.3.</t>
  </si>
  <si>
    <t>AF07.1.4.</t>
  </si>
  <si>
    <t>AF07.2.</t>
  </si>
  <si>
    <t>AF07.2.1.</t>
  </si>
  <si>
    <t>AF07.2.2.</t>
  </si>
  <si>
    <t>AF07.2.3.</t>
  </si>
  <si>
    <t>AF07.3.</t>
  </si>
  <si>
    <t>AF07.3.1.</t>
  </si>
  <si>
    <t>AF07.3.2.</t>
  </si>
  <si>
    <t>AF07.3.3.</t>
  </si>
  <si>
    <t>AF07.3.4.</t>
  </si>
  <si>
    <t>AF07.3.5.</t>
  </si>
  <si>
    <t>AF07.3.6.</t>
  </si>
  <si>
    <t>AF07.3.7.</t>
  </si>
  <si>
    <t>AF07.4.</t>
  </si>
  <si>
    <t>AF07.4.1.</t>
  </si>
  <si>
    <t>AF07.4.2.</t>
  </si>
  <si>
    <t>AF07.4.3.</t>
  </si>
  <si>
    <t>AF07.4.4.</t>
  </si>
  <si>
    <t>AF07.4.5.</t>
  </si>
  <si>
    <t>AF07.4.6.</t>
  </si>
  <si>
    <t>AF07.4.7.</t>
  </si>
  <si>
    <t>AF07.4.8.</t>
  </si>
  <si>
    <t>AF07.4.9.</t>
  </si>
  <si>
    <t>AF07.5.</t>
  </si>
  <si>
    <t>Przeniesione aktywa finansowe ujęte w całości</t>
  </si>
  <si>
    <t>Przeniesione aktywa finansowe ujęte w stopniu odpowiadającym utrzymywanemu zaangażowaniu</t>
  </si>
  <si>
    <t>Przeniesione aktywa</t>
  </si>
  <si>
    <t>Powiązane zobowiązania</t>
  </si>
  <si>
    <t>Pozostała wartość bilansowa pierwotnych aktywów</t>
  </si>
  <si>
    <t>Wartość bilansowa aktywów nadal ujmowana (utrzymywane zaangażowanie)</t>
  </si>
  <si>
    <t>Wartość bilansowa powiązanych zobowiązań</t>
  </si>
  <si>
    <t>W tym: sekurytyzacja</t>
  </si>
  <si>
    <t>W tym: umowy z udzielonym przyrzeczeniem odkupu (repo)</t>
  </si>
  <si>
    <t>W tym umowy z udzielonym przyrzeczeniem odkupu (repo)</t>
  </si>
  <si>
    <t>AF08.1.</t>
  </si>
  <si>
    <t>AF08.1.1.</t>
  </si>
  <si>
    <t>AF08.1.2.</t>
  </si>
  <si>
    <t>AF08.1.3.</t>
  </si>
  <si>
    <t>AF08.2.</t>
  </si>
  <si>
    <t>AF08.2.1.</t>
  </si>
  <si>
    <t>AF08.2.2.</t>
  </si>
  <si>
    <t>AF08.2.3.</t>
  </si>
  <si>
    <t>AF08.3.</t>
  </si>
  <si>
    <t>AF08.3.1.</t>
  </si>
  <si>
    <t>AF08.3.2.</t>
  </si>
  <si>
    <t>AF08.3.3.</t>
  </si>
  <si>
    <t>AF08.4.</t>
  </si>
  <si>
    <t>AF08.4.1.</t>
  </si>
  <si>
    <t>AF08.4.2.</t>
  </si>
  <si>
    <t>AF08.4.3.</t>
  </si>
  <si>
    <t>AF08.5.</t>
  </si>
  <si>
    <t>AF08.5.1.</t>
  </si>
  <si>
    <t>AF08.5.2.</t>
  </si>
  <si>
    <t>AF08.6.</t>
  </si>
  <si>
    <t>AF08 - Aktywa finansowe stanowiące zabezpieczenie: wyłączenia i zobowiązania finansowe powiązane z przeniesionymi aktywami finansowymi</t>
  </si>
  <si>
    <t>AF07 - Utrata wartości dla aktywów finansowych w podziale na produkty i podmioty</t>
  </si>
  <si>
    <t>AF09.1.</t>
  </si>
  <si>
    <t>Wartość brutto sprzedanych kredytów, w tym</t>
  </si>
  <si>
    <t>AF09.1.1.</t>
  </si>
  <si>
    <t>należności regularne nieprzeterminowane</t>
  </si>
  <si>
    <t>AF09.1.2.</t>
  </si>
  <si>
    <t>należności regularne przeterminowane do 3 miesięcy</t>
  </si>
  <si>
    <t>AF09.1.3.</t>
  </si>
  <si>
    <t>należności z prawdopodobieństwem wystąpienia nieściągalności</t>
  </si>
  <si>
    <t>AF09.1.4.</t>
  </si>
  <si>
    <t>należności o znacznym stopniu prawdopodobieństwa nieściągalności</t>
  </si>
  <si>
    <t>AF09.1.5.</t>
  </si>
  <si>
    <t>należności nieściągalne</t>
  </si>
  <si>
    <t>AF09.2.</t>
  </si>
  <si>
    <t>Wartość netto sprzedanych kredytów</t>
  </si>
  <si>
    <t xml:space="preserve">AF09.3. </t>
  </si>
  <si>
    <t>Wartość brutto nabytych dłużnych papierów wartościowych</t>
  </si>
  <si>
    <t xml:space="preserve">AF09.4. </t>
  </si>
  <si>
    <t>Wartość odpisu aktualizującego wartość dłużnych papierów wartościowych</t>
  </si>
  <si>
    <t>AF09.5.</t>
  </si>
  <si>
    <t>Wartość umorzonych dłużnych papierów wartościowych w wyniku otrzymania spłat</t>
  </si>
  <si>
    <t>AF09.6.</t>
  </si>
  <si>
    <t>Łączna wartość wpływów z tytułu posiadanych dłużnych papierów wartościowych ze sprzedanych:</t>
  </si>
  <si>
    <t>AF09.6.1.</t>
  </si>
  <si>
    <t>AF09.6.2.</t>
  </si>
  <si>
    <t>AF09.6.3.</t>
  </si>
  <si>
    <t>AF09.6.4.</t>
  </si>
  <si>
    <t>AF09.6.5.</t>
  </si>
  <si>
    <t>AF09.7.</t>
  </si>
  <si>
    <t>Należności brutto z tytułu sprzedanych wierzytelności z tytułu kredytów, w tym:</t>
  </si>
  <si>
    <t>AF09.7.1.</t>
  </si>
  <si>
    <t>Wartość zabezpieczona (np. poręczeniem, zabezpieczeniem rzeczowym) w podziale na należności:</t>
  </si>
  <si>
    <t>AF09.7.1.1.</t>
  </si>
  <si>
    <t>z okresem spłaty do 12 miesięcy</t>
  </si>
  <si>
    <t>AF09.7.1.2.</t>
  </si>
  <si>
    <t>z okresem spłaty powyżej 12 miesięcy</t>
  </si>
  <si>
    <t>AF09.7.2.</t>
  </si>
  <si>
    <t>Wartość niezabezpieczona w podziale na należności:</t>
  </si>
  <si>
    <t>AF09.7.2.1.</t>
  </si>
  <si>
    <t>AF09.7.2.2.</t>
  </si>
  <si>
    <t>AF09.8.</t>
  </si>
  <si>
    <t>Wartość odpisu aktualizującego wartość należności z tytułu sprzedanych wierzytelności z tytułu kredytów</t>
  </si>
  <si>
    <t>AF09.9.</t>
  </si>
  <si>
    <t>Łączna wartość wpływów z tytułu sprzedanych wierzytelności kredytowych (bez dłużnych papierów wartościowych), w tym:</t>
  </si>
  <si>
    <t>AF09.9.1.</t>
  </si>
  <si>
    <t>AF09.9.2.</t>
  </si>
  <si>
    <t>AF09.9.3.</t>
  </si>
  <si>
    <t>AF09.9.4.</t>
  </si>
  <si>
    <t>AF09.9.5.</t>
  </si>
  <si>
    <t>AF09 - Sprzedaż wierzytelności</t>
  </si>
  <si>
    <t>ZF03 - Zobowiązania finansowe według wartości bilansowej w podziale na terminy pierwotne według podmiotów</t>
  </si>
  <si>
    <t>powyżej 3 lat do 5 lat</t>
  </si>
  <si>
    <t>ZF03.1.</t>
  </si>
  <si>
    <t>ZF03.1.1.</t>
  </si>
  <si>
    <t>ZF03.1.2.</t>
  </si>
  <si>
    <t>ZF03.1.3.</t>
  </si>
  <si>
    <t>ZF03.1.4.</t>
  </si>
  <si>
    <t>ZF03.1.5.</t>
  </si>
  <si>
    <t>ZF03.1.6.</t>
  </si>
  <si>
    <t>ZF03.1.7.</t>
  </si>
  <si>
    <t>ZF03.1.8.</t>
  </si>
  <si>
    <t>ZF03.2.</t>
  </si>
  <si>
    <t>ZF03.2.1.</t>
  </si>
  <si>
    <t>ZF03.2.2.</t>
  </si>
  <si>
    <t>ZF03.2.3.</t>
  </si>
  <si>
    <t>ZF03.2.4.</t>
  </si>
  <si>
    <t>ZF03.2.5.</t>
  </si>
  <si>
    <t>ZF03.2.6.</t>
  </si>
  <si>
    <t>ZF03.2.7.</t>
  </si>
  <si>
    <t>ZF03.2.7.1.</t>
  </si>
  <si>
    <t>ZF03.2.7.2.</t>
  </si>
  <si>
    <t>ZF03.2.8.</t>
  </si>
  <si>
    <t>ZF03.2.9.</t>
  </si>
  <si>
    <t>ZF03.3.</t>
  </si>
  <si>
    <t>ZF03.3.1.</t>
  </si>
  <si>
    <t>ZF03.3.2.</t>
  </si>
  <si>
    <t>ZF03.3.3.</t>
  </si>
  <si>
    <t>ZF03.3.3.1.</t>
  </si>
  <si>
    <t>ZF03.3.3.2.</t>
  </si>
  <si>
    <t>ZF03.3.3.2.1.</t>
  </si>
  <si>
    <t>w tym: środki pieniężne z funduszu stabilizacyjnego zaliczone do funduszy kasy</t>
  </si>
  <si>
    <t>ZF03.3.3.2.2.</t>
  </si>
  <si>
    <t>w tym: pozostałe środki pieniężne z funduszu stabilizacyjnego</t>
  </si>
  <si>
    <t>ZF03.4.</t>
  </si>
  <si>
    <t>ZF03.4.1.</t>
  </si>
  <si>
    <t>ZF03.4.2.</t>
  </si>
  <si>
    <t>ZF03.4.3.</t>
  </si>
  <si>
    <t>ZF03.4.4.</t>
  </si>
  <si>
    <t>ZF03.4.5.</t>
  </si>
  <si>
    <t>ZF03.4.6.</t>
  </si>
  <si>
    <t>ZF03.4.7.</t>
  </si>
  <si>
    <t>ZF03.4.8.</t>
  </si>
  <si>
    <t>ZF03.4.9.</t>
  </si>
  <si>
    <t>ZF03.4.10.</t>
  </si>
  <si>
    <t>ZF03.5.</t>
  </si>
  <si>
    <t>ZF03.3.4.</t>
  </si>
  <si>
    <t>Z terminem wymagalności</t>
  </si>
  <si>
    <t>ZF04.1.</t>
  </si>
  <si>
    <t>ZF04.1.1.</t>
  </si>
  <si>
    <t>ZF04.1.2.</t>
  </si>
  <si>
    <t>ZF04.1.3.</t>
  </si>
  <si>
    <t>ZF04.1.4.</t>
  </si>
  <si>
    <t>ZF04.1.5.</t>
  </si>
  <si>
    <t>ZF04.1.6.</t>
  </si>
  <si>
    <t>ZF04.1.7.</t>
  </si>
  <si>
    <t>ZF04.1.8.</t>
  </si>
  <si>
    <t>ZF04.2.</t>
  </si>
  <si>
    <t>ZF04.2.1.</t>
  </si>
  <si>
    <t>ZF04.2.2.</t>
  </si>
  <si>
    <t>ZF04.2.3.</t>
  </si>
  <si>
    <t>ZF04.2.4.</t>
  </si>
  <si>
    <t>ZF04.2.5.</t>
  </si>
  <si>
    <t>ZF04.2.6.</t>
  </si>
  <si>
    <t>ZF04.2.7.</t>
  </si>
  <si>
    <t>ZF04.2.7.1.</t>
  </si>
  <si>
    <t>ZF04.2.7.2.</t>
  </si>
  <si>
    <t>ZF04.2.8.</t>
  </si>
  <si>
    <t>ZF04.2.9.</t>
  </si>
  <si>
    <t>ZF04.3.</t>
  </si>
  <si>
    <t>ZF04.3.1.</t>
  </si>
  <si>
    <t>ZF04.3.2.</t>
  </si>
  <si>
    <t>ZF04.3.3.</t>
  </si>
  <si>
    <t>ZF04.3.3.1.</t>
  </si>
  <si>
    <t>ZF04.3.3.2.</t>
  </si>
  <si>
    <t>ZF04.3.3.2.1.</t>
  </si>
  <si>
    <t>ZF04.3.3.2.2.</t>
  </si>
  <si>
    <t>ZF04.4.</t>
  </si>
  <si>
    <t>ZF04.4.1.</t>
  </si>
  <si>
    <t>ZF04.4.2.</t>
  </si>
  <si>
    <t>ZF04.4.3.</t>
  </si>
  <si>
    <t>ZF04.4.4.</t>
  </si>
  <si>
    <t>ZF04.4.5.</t>
  </si>
  <si>
    <t>ZF04.4.6.</t>
  </si>
  <si>
    <t>ZF04.4.7.</t>
  </si>
  <si>
    <t>ZF04.4.8.</t>
  </si>
  <si>
    <t>ZF04.4.9.</t>
  </si>
  <si>
    <t>ZF04.4.10.</t>
  </si>
  <si>
    <t>ZF04.5.</t>
  </si>
  <si>
    <t>ZF04 - Zobowiązania finansowe według wartości bilansowej w podziale na terminy wymagalności według podmiotów</t>
  </si>
  <si>
    <t>ZF04.3.4.</t>
  </si>
  <si>
    <t>Zobowiązania z tytułu leasingu finansowego</t>
  </si>
  <si>
    <t>ZF05.1.</t>
  </si>
  <si>
    <t>ZF05.2.</t>
  </si>
  <si>
    <t>ZF05.3.</t>
  </si>
  <si>
    <t>ZF05.4.</t>
  </si>
  <si>
    <t>ZF05.5.</t>
  </si>
  <si>
    <t>ZF05.6.</t>
  </si>
  <si>
    <t>ZF05.7.</t>
  </si>
  <si>
    <t>ZF05.8.</t>
  </si>
  <si>
    <t>ZF05.9.</t>
  </si>
  <si>
    <t>ZF05.10.</t>
  </si>
  <si>
    <t>ZF05.11.</t>
  </si>
  <si>
    <t>ZF05 - Pozostałe zobowiązania w wartości bilansowej</t>
  </si>
  <si>
    <t>Inne waluty</t>
  </si>
  <si>
    <t>ZF06.1.</t>
  </si>
  <si>
    <t>Wkłady członkowskie</t>
  </si>
  <si>
    <t>ZF06.1.1.</t>
  </si>
  <si>
    <t>ZF06.1.2.</t>
  </si>
  <si>
    <t>ZF06.1.3.</t>
  </si>
  <si>
    <t>ZF06.1.4.</t>
  </si>
  <si>
    <t>ZF06.1.5.</t>
  </si>
  <si>
    <t>ZF06.1.6.</t>
  </si>
  <si>
    <t>ZF06.1.7.</t>
  </si>
  <si>
    <t>ZF06.1.8.</t>
  </si>
  <si>
    <t>ZF06.2.</t>
  </si>
  <si>
    <t>Gromadzone przez członków oszczędności</t>
  </si>
  <si>
    <t>ZF06.2.1.</t>
  </si>
  <si>
    <t>ZF06.2.2.</t>
  </si>
  <si>
    <t>ZF06.2.3.</t>
  </si>
  <si>
    <t>ZF06.2.4.</t>
  </si>
  <si>
    <t>ZF06.2.5.</t>
  </si>
  <si>
    <t>ZF06.2.6.</t>
  </si>
  <si>
    <t>ZF06.2.7.</t>
  </si>
  <si>
    <t>ZF06.3.</t>
  </si>
  <si>
    <t>ZF06 - Fundusz oszczędnościowo-pożyczkowy</t>
  </si>
  <si>
    <t>Zobowiązania z tytułu rachunków bieżących</t>
  </si>
  <si>
    <t>Zobowiązania z tytułu rachunków terminowych</t>
  </si>
  <si>
    <t>ZF07.1.</t>
  </si>
  <si>
    <t>ZF07.2.</t>
  </si>
  <si>
    <t>ZF07.3.</t>
  </si>
  <si>
    <t>ZF07.4.</t>
  </si>
  <si>
    <t>ZF07.5.</t>
  </si>
  <si>
    <t>ZF07.6.</t>
  </si>
  <si>
    <t>ZF07.7.</t>
  </si>
  <si>
    <t>ZF07.8.</t>
  </si>
  <si>
    <t>ZF07 - Zobowiązania finansowe z tytułu oszczędności i zabezpieczeń pieniężnych w wartości bilansowej</t>
  </si>
  <si>
    <t>ZF08 - Zobowiązania z tytułu zabezpieczeń pieniężnych oraz z tytułu oszczędności według wartości bilansowej w podziale na terminy pierwotne oraz według rodzaju</t>
  </si>
  <si>
    <t>ZF08.1.</t>
  </si>
  <si>
    <t>Nowo założone</t>
  </si>
  <si>
    <t>ZF08.1.1.</t>
  </si>
  <si>
    <t>ZF08.1.2.</t>
  </si>
  <si>
    <t>ZF08.1.3.</t>
  </si>
  <si>
    <t>ZF08.1.4.</t>
  </si>
  <si>
    <t>ZF08.1.5.</t>
  </si>
  <si>
    <t>ZF08.1.6.</t>
  </si>
  <si>
    <t>ZF08.1.7.</t>
  </si>
  <si>
    <t>ZF08.1.8.</t>
  </si>
  <si>
    <t>powyżej 500 tys. do 1 mln zł</t>
  </si>
  <si>
    <t>ZF08.1.9.</t>
  </si>
  <si>
    <t>ZF08.2.</t>
  </si>
  <si>
    <t>Wypłacone</t>
  </si>
  <si>
    <t>ZF08.2.1.</t>
  </si>
  <si>
    <t>ZF08.2.2.</t>
  </si>
  <si>
    <t>ZF08.2.3.</t>
  </si>
  <si>
    <t>ZF08.2.4.</t>
  </si>
  <si>
    <t>ZF08.2.5.</t>
  </si>
  <si>
    <t>ZF08.2.6.</t>
  </si>
  <si>
    <t>ZF08.2.7.</t>
  </si>
  <si>
    <t>ZF08.2.8.</t>
  </si>
  <si>
    <t>ZF08.2.9.</t>
  </si>
  <si>
    <t>ZF08.3.</t>
  </si>
  <si>
    <t>W tym: zerwane przed terminem</t>
  </si>
  <si>
    <t>ZF08.3.1.</t>
  </si>
  <si>
    <t>ZF08.3.2.</t>
  </si>
  <si>
    <t>ZF08.3.3.</t>
  </si>
  <si>
    <t>ZF08.3.4.</t>
  </si>
  <si>
    <t>ZF08.3.5.</t>
  </si>
  <si>
    <t>ZF08.3.6.</t>
  </si>
  <si>
    <t>ZF08.3.7.</t>
  </si>
  <si>
    <t>ZF08.3.8.</t>
  </si>
  <si>
    <t>ZF08.3.9.</t>
  </si>
  <si>
    <t>ZF08.4.</t>
  </si>
  <si>
    <t>Stan depozytów na koniec okresu</t>
  </si>
  <si>
    <t>ZF08.4.1.</t>
  </si>
  <si>
    <t>ZF08.4.2.</t>
  </si>
  <si>
    <t>ZF08.4.3.</t>
  </si>
  <si>
    <t>ZF08.4.4.</t>
  </si>
  <si>
    <t>ZF08.4.5.</t>
  </si>
  <si>
    <t>ZF08.4.6.</t>
  </si>
  <si>
    <t>ZF08.4.7.</t>
  </si>
  <si>
    <t>ZF08.4.8.</t>
  </si>
  <si>
    <t>ZF08.4.9.</t>
  </si>
  <si>
    <t>Rodzaj / Wartość kapitału</t>
  </si>
  <si>
    <t>ZF09.1.</t>
  </si>
  <si>
    <t>ZF09.1.1.</t>
  </si>
  <si>
    <t>ZF09.1.2.</t>
  </si>
  <si>
    <t>ZF09.1.3.</t>
  </si>
  <si>
    <t>ZF09.1.4.</t>
  </si>
  <si>
    <t>ZF09.1.5.</t>
  </si>
  <si>
    <t>ZF09.1.6.</t>
  </si>
  <si>
    <t>ZF09.1.7.</t>
  </si>
  <si>
    <t>ZF09.1.8.</t>
  </si>
  <si>
    <t>ZF09.1.9.</t>
  </si>
  <si>
    <t>ZF09.2.</t>
  </si>
  <si>
    <t>ZF09.2.1.</t>
  </si>
  <si>
    <t>ZF09.2.2.</t>
  </si>
  <si>
    <t>ZF09.2.3.</t>
  </si>
  <si>
    <t>ZF09.2.4.</t>
  </si>
  <si>
    <t>ZF09.2.5.</t>
  </si>
  <si>
    <t>ZF09.2.6.</t>
  </si>
  <si>
    <t>ZF09.2.7.</t>
  </si>
  <si>
    <t>ZF09.2.8.</t>
  </si>
  <si>
    <t>ZF09.2.9.</t>
  </si>
  <si>
    <t>ZF09.3.</t>
  </si>
  <si>
    <t>ZF09.3.1.</t>
  </si>
  <si>
    <t>ZF09.3.2.</t>
  </si>
  <si>
    <t>ZF09.3.3.</t>
  </si>
  <si>
    <t>ZF09.3.4.</t>
  </si>
  <si>
    <t>ZF09.3.5.</t>
  </si>
  <si>
    <t>ZF09.3.6.</t>
  </si>
  <si>
    <t>ZF09.3.7.</t>
  </si>
  <si>
    <t>ZF09.3.8.</t>
  </si>
  <si>
    <t>ZF09.3.9.</t>
  </si>
  <si>
    <t>ZF09.4.</t>
  </si>
  <si>
    <t>ZF09.4.1.</t>
  </si>
  <si>
    <t>ZF09.4.2.</t>
  </si>
  <si>
    <t>ZF09.4.3.</t>
  </si>
  <si>
    <t>ZF09.4.4.</t>
  </si>
  <si>
    <t>ZF09.4.5.</t>
  </si>
  <si>
    <t>ZF09.4.6.</t>
  </si>
  <si>
    <t>ZF09.4.7.</t>
  </si>
  <si>
    <t>ZF09.4.8.</t>
  </si>
  <si>
    <t>ZF09 - Zobowiązania z tytułu zabezpieczeń pieniężnych oraz z tytułu oszczędności według wartości bilansowej w podziale na terminy wymagalności oraz według rodzaju</t>
  </si>
  <si>
    <t>Bankowy Fundusz Gwarancyjny</t>
  </si>
  <si>
    <t>ZFW01.1.</t>
  </si>
  <si>
    <t>ZFW01.2.</t>
  </si>
  <si>
    <t>ZFW01.3.</t>
  </si>
  <si>
    <t>ZFW01.4.</t>
  </si>
  <si>
    <t>ZFW01.5.</t>
  </si>
  <si>
    <t>ZFW01.6.</t>
  </si>
  <si>
    <t>ZFW01 - Zobowiązania zaliczane do funduszy własnych za zgodą Komisji</t>
  </si>
  <si>
    <t>PO01.1.</t>
  </si>
  <si>
    <t>PO01.2.</t>
  </si>
  <si>
    <t>PO01.2.1.</t>
  </si>
  <si>
    <t>PO01.2.2.</t>
  </si>
  <si>
    <t>PO01.2.3.</t>
  </si>
  <si>
    <t>PO01.3.</t>
  </si>
  <si>
    <t>PO01.3.1.</t>
  </si>
  <si>
    <t>PO01.3.2.</t>
  </si>
  <si>
    <t>PO01.3.3.</t>
  </si>
  <si>
    <t>PO01.4.</t>
  </si>
  <si>
    <t>PO01.4.1.</t>
  </si>
  <si>
    <t>PO01.4.2.</t>
  </si>
  <si>
    <t>PO01.4.2.1.</t>
  </si>
  <si>
    <t>w tym: bony skarbowe</t>
  </si>
  <si>
    <t>PO01.4.2.2.</t>
  </si>
  <si>
    <t>w tym: obligacje</t>
  </si>
  <si>
    <t>PO01.4.2.3.</t>
  </si>
  <si>
    <t>w tym: inne</t>
  </si>
  <si>
    <t>PO01.4.3.</t>
  </si>
  <si>
    <t>PO01.4.3.1.</t>
  </si>
  <si>
    <t>w tym: należności z tytułu lokat</t>
  </si>
  <si>
    <t>PO01.4.3.2.</t>
  </si>
  <si>
    <t>w tym: pozostałe należności</t>
  </si>
  <si>
    <t>PO01.5.</t>
  </si>
  <si>
    <t>PO01.5.1.</t>
  </si>
  <si>
    <t>PO01.5.2.</t>
  </si>
  <si>
    <t>PO01.5.2.1.</t>
  </si>
  <si>
    <t>PO01.5.2.2.</t>
  </si>
  <si>
    <t>PO01.5.2.3.</t>
  </si>
  <si>
    <t>PO01.5.3.</t>
  </si>
  <si>
    <t>PO01.5.3.1.</t>
  </si>
  <si>
    <t>PO01.5.3.2.</t>
  </si>
  <si>
    <t>w tym: należności z tytułu wniesionych kaucji</t>
  </si>
  <si>
    <t>PO01.5.3.3.</t>
  </si>
  <si>
    <t>PO01.6.</t>
  </si>
  <si>
    <t>PO01.6.1.</t>
  </si>
  <si>
    <t>PO01.6.1.1.</t>
  </si>
  <si>
    <t>PO01.6.1.2.</t>
  </si>
  <si>
    <t>PO01.6.1.3.</t>
  </si>
  <si>
    <t>PO01.6.2.</t>
  </si>
  <si>
    <t>PO01.6.2.1.</t>
  </si>
  <si>
    <t>PO01.6.2.2.</t>
  </si>
  <si>
    <t>PO01.7.</t>
  </si>
  <si>
    <t>PO01.8.</t>
  </si>
  <si>
    <t>PO01 - Przychody z tytułu odsetek według rodzaju instrumentu finansowego</t>
  </si>
  <si>
    <t>PO02.1.</t>
  </si>
  <si>
    <t>PO02.2.</t>
  </si>
  <si>
    <t>PO02.3.</t>
  </si>
  <si>
    <t>PO02.3.1.</t>
  </si>
  <si>
    <t>w tym: gotówkowe</t>
  </si>
  <si>
    <t>PO02.4.</t>
  </si>
  <si>
    <t>PO02.5.</t>
  </si>
  <si>
    <t>PO02.6.</t>
  </si>
  <si>
    <t>PO02.7.</t>
  </si>
  <si>
    <t>PO02 - Przychody z tytułu odsetek według produktów</t>
  </si>
  <si>
    <t>KO01 - Koszty odsetek</t>
  </si>
  <si>
    <t>Koszty odsetek</t>
  </si>
  <si>
    <t>KO01.1.</t>
  </si>
  <si>
    <t>KO01.1.2.</t>
  </si>
  <si>
    <t>KO01.1.2.1.</t>
  </si>
  <si>
    <t>w tym: bieżące</t>
  </si>
  <si>
    <t>KO01.1.2.2.</t>
  </si>
  <si>
    <t>w tym: terminowe</t>
  </si>
  <si>
    <t>KO01.1.3.</t>
  </si>
  <si>
    <t>Zobowiązania finansowe z tytułu własnej emisji</t>
  </si>
  <si>
    <t>KO01.1.3.1.</t>
  </si>
  <si>
    <t>KO01.1.3.2.</t>
  </si>
  <si>
    <t>w tym: pozostałe</t>
  </si>
  <si>
    <t>KO01.1.4.</t>
  </si>
  <si>
    <t>KO01.2.</t>
  </si>
  <si>
    <t>KO01.2.1.</t>
  </si>
  <si>
    <t>KO01.2.1.1.</t>
  </si>
  <si>
    <t>KO01.2.1.2.</t>
  </si>
  <si>
    <t>KO01.2.2.</t>
  </si>
  <si>
    <t>KO01.2.2.1.</t>
  </si>
  <si>
    <t>KO01.2.2.2.</t>
  </si>
  <si>
    <t>KO01.2.3.</t>
  </si>
  <si>
    <t>KO01.3.</t>
  </si>
  <si>
    <t>Zobowiązania finansowe wyceniane w wysokości skorygowanej ceny nabycia</t>
  </si>
  <si>
    <t>KO01.3.1.</t>
  </si>
  <si>
    <t>KO01.3.1.1.</t>
  </si>
  <si>
    <t>KO01.3.1.2.</t>
  </si>
  <si>
    <t>KO01.3.2.</t>
  </si>
  <si>
    <t>KO01.3.2.1.</t>
  </si>
  <si>
    <t>KO01.3.2.2.</t>
  </si>
  <si>
    <t>KO01.3.3.</t>
  </si>
  <si>
    <t>KO01.4.</t>
  </si>
  <si>
    <t>KO01.5.</t>
  </si>
  <si>
    <t>Pozostałe przychody i koszty operacyjne</t>
  </si>
  <si>
    <t>Koszty/straty</t>
  </si>
  <si>
    <t>PIK01.1.</t>
  </si>
  <si>
    <t>Środki trwałe, środki trwałe w budowie</t>
  </si>
  <si>
    <t>PIK01.2.</t>
  </si>
  <si>
    <t>PIK01.3.</t>
  </si>
  <si>
    <t>Nieruchomości inwestycyjne</t>
  </si>
  <si>
    <t>PIK01.4.</t>
  </si>
  <si>
    <t>Leasing operacyjny</t>
  </si>
  <si>
    <t>PIK01.5.</t>
  </si>
  <si>
    <t>Z tytułu odpisanych należności i zobowiązań</t>
  </si>
  <si>
    <t>PIK01.6.</t>
  </si>
  <si>
    <t>Odpisy aktualizujące z tytułu utraty wartości/rozwiązane odpisy aktualizujące z tytułu utraty wartości aktywów niefinansowych</t>
  </si>
  <si>
    <t>PIK01.7.</t>
  </si>
  <si>
    <t>Z tytułu sprzedanych produktów, towarów i materiałów</t>
  </si>
  <si>
    <t>PIK01.8.</t>
  </si>
  <si>
    <t>Utworzone rezerwy/rozwiązane rezerwy</t>
  </si>
  <si>
    <t>PIK01.9.</t>
  </si>
  <si>
    <t>Odszkodowania i kary</t>
  </si>
  <si>
    <t>PIK01.10.</t>
  </si>
  <si>
    <t>Darowizny</t>
  </si>
  <si>
    <t>PIK01.11.</t>
  </si>
  <si>
    <t>PIK01.12.</t>
  </si>
  <si>
    <t>PIK01 - Pozostałe przychody i koszty operacyjne</t>
  </si>
  <si>
    <t>Koszty pracownicze</t>
  </si>
  <si>
    <t>PIK02.1.</t>
  </si>
  <si>
    <t>Wynagrodzenia z tytułu umów o pracę</t>
  </si>
  <si>
    <t>PIK02.2.</t>
  </si>
  <si>
    <t>Narzuty na wynagrodzenia</t>
  </si>
  <si>
    <t>PIK02.3.</t>
  </si>
  <si>
    <t>Świadczenia rzeczowe, pozapłacowe składniki wynagrodzeń</t>
  </si>
  <si>
    <t>PIK02.4.</t>
  </si>
  <si>
    <t>Wynagrodzenia z tytułu innych umów</t>
  </si>
  <si>
    <t>PIK02.5.</t>
  </si>
  <si>
    <t>Odprawy emerytalne i rentowe</t>
  </si>
  <si>
    <t>PIK02.6.</t>
  </si>
  <si>
    <t>PIK02.7.</t>
  </si>
  <si>
    <t>PIK02 - Koszty pracownicze</t>
  </si>
  <si>
    <t>PIK03.1.</t>
  </si>
  <si>
    <t>PIK03.2.</t>
  </si>
  <si>
    <t>PIK03.3.</t>
  </si>
  <si>
    <t>PIK03.3.1.</t>
  </si>
  <si>
    <t>Koszty marketingu</t>
  </si>
  <si>
    <t>PIK03.3.1.1.</t>
  </si>
  <si>
    <t>PIK03.3.2.</t>
  </si>
  <si>
    <t>Koszty informatyczne</t>
  </si>
  <si>
    <t>PIK03.3.3.</t>
  </si>
  <si>
    <t>Czynsze</t>
  </si>
  <si>
    <t>PIK03.3.4.</t>
  </si>
  <si>
    <t>Koszty pośrednictwa finansowego</t>
  </si>
  <si>
    <t>PIK03.3.5.</t>
  </si>
  <si>
    <t>Usługi obce z tytułu innych umów</t>
  </si>
  <si>
    <t>PIK03.3.6.</t>
  </si>
  <si>
    <t>Obsługa prawna</t>
  </si>
  <si>
    <t>PIK03.3.7.</t>
  </si>
  <si>
    <t>Usługi doradcze</t>
  </si>
  <si>
    <t>PIK03.3.8.</t>
  </si>
  <si>
    <t>PIK03.4.</t>
  </si>
  <si>
    <t>PIK03.4.1.</t>
  </si>
  <si>
    <t>Komisja Nadzoru Finansowego</t>
  </si>
  <si>
    <t>PIK03.4.2.</t>
  </si>
  <si>
    <t>PIK03.4.3.</t>
  </si>
  <si>
    <t>PIK03.4.4.</t>
  </si>
  <si>
    <t>PIK03.5.</t>
  </si>
  <si>
    <t>PIK03.6.</t>
  </si>
  <si>
    <t>PIK03 - Koszty działania kasy</t>
  </si>
  <si>
    <t>PIK03.7.</t>
  </si>
  <si>
    <t xml:space="preserve">Wartość </t>
  </si>
  <si>
    <t>PIK04.1.</t>
  </si>
  <si>
    <t>PIK04.1.1.</t>
  </si>
  <si>
    <t>Skutki zdarzeń losowych</t>
  </si>
  <si>
    <t>PIK04.1.2.</t>
  </si>
  <si>
    <t>PIK04.2.</t>
  </si>
  <si>
    <t>PIK04.2.1.</t>
  </si>
  <si>
    <t>PIK04.2.2.</t>
  </si>
  <si>
    <t>PIK04.3.</t>
  </si>
  <si>
    <t>PIK04 - Wynik operacji nadzwyczajnych</t>
  </si>
  <si>
    <t>Struktura podatku dochodowego od osób prawnych</t>
  </si>
  <si>
    <t>PIK05.1.</t>
  </si>
  <si>
    <t>Podatek dochodowy bieżący</t>
  </si>
  <si>
    <t>PIK05.2.</t>
  </si>
  <si>
    <t>Dodatkowe zobowiązania podatkowe za lata poprzednie</t>
  </si>
  <si>
    <t>PIK05.3.</t>
  </si>
  <si>
    <t>Zmiana stanu odroczonego podatku dochodowego</t>
  </si>
  <si>
    <t>PIK05.4.</t>
  </si>
  <si>
    <t>PIK05 - Podatek dochodowy od osób prawnych - struktura podatku dochodowego od osób prawnych</t>
  </si>
  <si>
    <t>Przychody i koszty z tytułu opłat i prowizji</t>
  </si>
  <si>
    <t>PIK06.1.</t>
  </si>
  <si>
    <t>Przychody z tytułu opłat i prowizji</t>
  </si>
  <si>
    <t>PIK06.1.1.</t>
  </si>
  <si>
    <t>od instrumentów dłużnych i kapitałowych</t>
  </si>
  <si>
    <t>PIK06.1.2.</t>
  </si>
  <si>
    <t>z tytułu rozliczeń</t>
  </si>
  <si>
    <t>PIK06.1.3.</t>
  </si>
  <si>
    <t>z tytułu usług</t>
  </si>
  <si>
    <t>PIK06.1.3.1.</t>
  </si>
  <si>
    <t>przychody z tytułu sprzedaży produktów ubezpieczeniowych</t>
  </si>
  <si>
    <t>PIK06.1.4.</t>
  </si>
  <si>
    <t>od udzielonych kredytów</t>
  </si>
  <si>
    <t>PIK06.1.5.</t>
  </si>
  <si>
    <t>PIK06.2.</t>
  </si>
  <si>
    <t>PIK06.3.</t>
  </si>
  <si>
    <t>Koszty z tytułu opłat i prowizji</t>
  </si>
  <si>
    <t>PIK06.3.1.</t>
  </si>
  <si>
    <t xml:space="preserve">prowizje wypłacane agentom i pośrednikom z tytułu wykonywania czynności określonych w ustawie </t>
  </si>
  <si>
    <t>PIK06.3.2.</t>
  </si>
  <si>
    <t>prowizje wypłacane agentom i pośrednikom z innych tytułów</t>
  </si>
  <si>
    <t>PIK06.3.3.</t>
  </si>
  <si>
    <t>PIK06.3.4.</t>
  </si>
  <si>
    <t>PIK06.3.4.1.</t>
  </si>
  <si>
    <t>koszty z tytułu sprzedaży produktów ubezpieczeniowych</t>
  </si>
  <si>
    <t>PIK06.3.5.</t>
  </si>
  <si>
    <t>z tytułu zobowiązań gwarancyjnych</t>
  </si>
  <si>
    <t>PIK06.3.6.</t>
  </si>
  <si>
    <t>PIK06.4.</t>
  </si>
  <si>
    <t>Wynik z tytułu opłat i prowizji</t>
  </si>
  <si>
    <t>PIK06 - Przychody i koszty z tytułu opłat i prowizji</t>
  </si>
  <si>
    <t>Zyski i straty z tytułu zobowiązań finansowych</t>
  </si>
  <si>
    <t>Zyski</t>
  </si>
  <si>
    <t>Straty</t>
  </si>
  <si>
    <t>Netto</t>
  </si>
  <si>
    <t>PIK07.1.</t>
  </si>
  <si>
    <t>PIK07.1.1.</t>
  </si>
  <si>
    <t>PIK07.1.2.</t>
  </si>
  <si>
    <t>PIK07.1.3.</t>
  </si>
  <si>
    <t>PIK07.2.</t>
  </si>
  <si>
    <t>PIK07.2.1.</t>
  </si>
  <si>
    <t>PIK07.2.2.</t>
  </si>
  <si>
    <t>PIK07.2.3.</t>
  </si>
  <si>
    <t>PIK07.3.</t>
  </si>
  <si>
    <t>Ł</t>
  </si>
  <si>
    <t>PIK07 - Zyski i straty z tytułu zobowiązań finansowych</t>
  </si>
  <si>
    <t>Zyski i straty z tytułu aktywów finansowych</t>
  </si>
  <si>
    <t>PIK08.1.</t>
  </si>
  <si>
    <t>PIK08.1.1.</t>
  </si>
  <si>
    <t>PIK08.1.2.</t>
  </si>
  <si>
    <t>PIK08.1.3.</t>
  </si>
  <si>
    <t>PIK08.2.</t>
  </si>
  <si>
    <t>PIK08.2.1.</t>
  </si>
  <si>
    <t>PIK08.2.2.</t>
  </si>
  <si>
    <t>PIK08.2.3.</t>
  </si>
  <si>
    <t>PIK08.3.</t>
  </si>
  <si>
    <t>PIK08.3.1.</t>
  </si>
  <si>
    <t>PIK08.3.2.</t>
  </si>
  <si>
    <t>PIK08.3.3.</t>
  </si>
  <si>
    <t>PIK08.4.</t>
  </si>
  <si>
    <t>PIK08.4.1.</t>
  </si>
  <si>
    <t>PIK08.4.2.</t>
  </si>
  <si>
    <t>PIK08.4.3.</t>
  </si>
  <si>
    <t>PIK08.5.</t>
  </si>
  <si>
    <t>PIK08.5.1.</t>
  </si>
  <si>
    <t>PIK08.5.2.</t>
  </si>
  <si>
    <t>PIK08.6.</t>
  </si>
  <si>
    <t>PIK08 - Zyski i straty z tytułu aktywów finansowych</t>
  </si>
  <si>
    <t>Przychody</t>
  </si>
  <si>
    <t>Koszty</t>
  </si>
  <si>
    <t>PIK09.1.</t>
  </si>
  <si>
    <t>Pomoc z Kasy Krajowej</t>
  </si>
  <si>
    <t>PIK09.1.1.</t>
  </si>
  <si>
    <t>pożyczka podporządkowana</t>
  </si>
  <si>
    <t>PIK09.1.2.</t>
  </si>
  <si>
    <t>udziały nadoobowiązkowe</t>
  </si>
  <si>
    <t>PIK09.1.3.</t>
  </si>
  <si>
    <t>darowizny</t>
  </si>
  <si>
    <t>PIK09.1.4.</t>
  </si>
  <si>
    <t>inna pomoc</t>
  </si>
  <si>
    <t>PIK09.2.</t>
  </si>
  <si>
    <t xml:space="preserve">Pomoc z Bankowego Funduszu Gwarancyjnego </t>
  </si>
  <si>
    <t>PIK09.2.1.</t>
  </si>
  <si>
    <t>PIK09.2.2.</t>
  </si>
  <si>
    <t>udzielone gwarancje</t>
  </si>
  <si>
    <t>PIK09.2.3.</t>
  </si>
  <si>
    <t>skupione wierzytelności</t>
  </si>
  <si>
    <t>PIK09.2.4.</t>
  </si>
  <si>
    <t>PIK09.2.5.</t>
  </si>
  <si>
    <t>inne formy pomocy</t>
  </si>
  <si>
    <t>PIK09.3.</t>
  </si>
  <si>
    <t>Pomoc z innych źródeł</t>
  </si>
  <si>
    <t>PIK09.3.1.</t>
  </si>
  <si>
    <t>PIK09.3.2.</t>
  </si>
  <si>
    <t>PIK09.3.3.</t>
  </si>
  <si>
    <t>PIK09.4.</t>
  </si>
  <si>
    <t>Pomoc razem</t>
  </si>
  <si>
    <t>PIK09 - Przychody i koszty od środków pomocowych</t>
  </si>
  <si>
    <t>PIK10.1.</t>
  </si>
  <si>
    <t>Aktywa przychodowe</t>
  </si>
  <si>
    <t>PIK10.1.1.</t>
  </si>
  <si>
    <t>Środki na oprocentowanych rachunkach</t>
  </si>
  <si>
    <t>PIK10.1.2.</t>
  </si>
  <si>
    <t>Aktywa finansowe wyceniane według wartości godziwej przez wynik finansowy</t>
  </si>
  <si>
    <t>PIK10.1.3.</t>
  </si>
  <si>
    <t>PIK10.1.4.</t>
  </si>
  <si>
    <t>PIK10.1.5.</t>
  </si>
  <si>
    <t>Kredyty i inne należności</t>
  </si>
  <si>
    <t>PIK10.1.6.</t>
  </si>
  <si>
    <t>PIK10.1.7.</t>
  </si>
  <si>
    <t>Nieruchomości inwestycyjne, rzeczowe aktywa trwałe</t>
  </si>
  <si>
    <t>PIK10.1.8.</t>
  </si>
  <si>
    <t>Inwestycje kapitałowe</t>
  </si>
  <si>
    <t>PIK10.2.</t>
  </si>
  <si>
    <t>Aktywa nieprzychodowe</t>
  </si>
  <si>
    <t>PIK10.2.1.</t>
  </si>
  <si>
    <t>Kasa i nieoprocentowane środki na rachunkach</t>
  </si>
  <si>
    <t>PIK10.2.2.</t>
  </si>
  <si>
    <t>PIK10.2.3.</t>
  </si>
  <si>
    <t>Nieruchomości i rzeczowe aktywa trwałe</t>
  </si>
  <si>
    <t>PIK10.2.4.</t>
  </si>
  <si>
    <t>Aktywa z tytułu podatku dochodowego</t>
  </si>
  <si>
    <t>PIK10.2.5.</t>
  </si>
  <si>
    <t>PIK10.2.6.</t>
  </si>
  <si>
    <t>Aktywa trwałe przeznaczone do sprzedaży</t>
  </si>
  <si>
    <t>PIK10.3.</t>
  </si>
  <si>
    <t>Aktywa w sumie</t>
  </si>
  <si>
    <t>PIK10 - Aktywa przychodowe i nieprzychodowe</t>
  </si>
  <si>
    <t>PIK11.1.</t>
  </si>
  <si>
    <t>Pasywa kosztowe</t>
  </si>
  <si>
    <t>PIK11.1.1.</t>
  </si>
  <si>
    <t>Zobowiązania finansowe wyceniane według wartości godziwej przez wynik finansowy</t>
  </si>
  <si>
    <t>PIK11.1.2.</t>
  </si>
  <si>
    <t>PIK11.1.3.</t>
  </si>
  <si>
    <t>Zobowiązania finansowe wyceniane według zamortyzowanego kosztu</t>
  </si>
  <si>
    <t>PIK11.1.4.</t>
  </si>
  <si>
    <t>Zobowiązania finansowe z tytułu przeniesienia aktywów finansowych</t>
  </si>
  <si>
    <t>PIK11.1.5.</t>
  </si>
  <si>
    <t>Zobowiązania podporządkowane</t>
  </si>
  <si>
    <t>PIK11.1.6.</t>
  </si>
  <si>
    <t>Pozostałe pasywa kosztowe</t>
  </si>
  <si>
    <t>PIK11.2.</t>
  </si>
  <si>
    <t>Pasywa niekosztowe</t>
  </si>
  <si>
    <t>PIK11.2.1.</t>
  </si>
  <si>
    <t>Zobowiązania z tytułu podatku dochodowego</t>
  </si>
  <si>
    <t>PIK11.2.2.</t>
  </si>
  <si>
    <t>inne zobowiązania</t>
  </si>
  <si>
    <t>PIK11.2.3.</t>
  </si>
  <si>
    <t>fundusze własne (z wyłączeniem zobowiązań podporządkowanych)</t>
  </si>
  <si>
    <t>PIK11.2.4.</t>
  </si>
  <si>
    <t>pozostałe pasywa niekosztowe</t>
  </si>
  <si>
    <t>PIK11.3.</t>
  </si>
  <si>
    <t>Pasywa w sumie</t>
  </si>
  <si>
    <t>PIK11 - Pasywa kosztowe i niekosztowe</t>
  </si>
  <si>
    <t>Odwrócenia</t>
  </si>
  <si>
    <t>Saldo</t>
  </si>
  <si>
    <t>OA01.1.</t>
  </si>
  <si>
    <t>Odpisy aktualizujące z tytułu utraty wartości aktywów finansowych</t>
  </si>
  <si>
    <t>OA01.1.1.</t>
  </si>
  <si>
    <t>Odpisy z tytułu utraty wartości aktywów finansowych wycenianych według ceny nabycia</t>
  </si>
  <si>
    <t>OA01.1.2.</t>
  </si>
  <si>
    <t>Odpisy z tytułu utraty wartości aktywów finansowych dostępnych do sprzedaży</t>
  </si>
  <si>
    <t>OA01.1.3.</t>
  </si>
  <si>
    <t>Odpisy z tytułu utraty wartości kredytów i innych należności wycenianych według modelu zamortyzowanego kosztu</t>
  </si>
  <si>
    <t>OA01.1.4.</t>
  </si>
  <si>
    <t>Odpisy z tytułu utraty wartości inwestycji utrzymywanych do terminu wymagalności</t>
  </si>
  <si>
    <t>OA01.2.</t>
  </si>
  <si>
    <t>Odpisy aktualizujące z tytułu utraty wartości aktywów niefinansowych</t>
  </si>
  <si>
    <t>OA01.2.1.</t>
  </si>
  <si>
    <t>Odpisy z tytułu utraty wartości nieruchomości i rzeczowych aktywów trwałych</t>
  </si>
  <si>
    <t>OA01.2.2.</t>
  </si>
  <si>
    <t>Odpisy z tytułu utraty wartości nieruchomości inwestycyjnych</t>
  </si>
  <si>
    <t>OA01.2.3.</t>
  </si>
  <si>
    <t>Odpisy z tytułu utraty wartości aktywów dotyczące inwestycji kapitałowych</t>
  </si>
  <si>
    <t>OA01.2.4.</t>
  </si>
  <si>
    <t>Odpisy z tytułu utraty wartości innych wartości niematerialnych i prawnych</t>
  </si>
  <si>
    <t>OA01.2.5.</t>
  </si>
  <si>
    <t>Odpisy z tytułu utraty wartości innych aktywów</t>
  </si>
  <si>
    <t>OA01.3.</t>
  </si>
  <si>
    <t>Odpisy aktualizujące z tytułu utraty wartości suma</t>
  </si>
  <si>
    <t>OA01 - Odpisy aktualizujące z tytułu utraty wartości - zmiana w bieżącym okresie sprawozdawczym</t>
  </si>
  <si>
    <t>Instrumenty dłużne</t>
  </si>
  <si>
    <t>Inne aktywa finansowe</t>
  </si>
  <si>
    <t>OA02.1.</t>
  </si>
  <si>
    <t>Odpisy aktualizujące - bilans otwarcia</t>
  </si>
  <si>
    <t>OA02.2.</t>
  </si>
  <si>
    <t>Spisanie w ciężar odpisów</t>
  </si>
  <si>
    <t>OA02.3.</t>
  </si>
  <si>
    <t>Utworzone odpisy</t>
  </si>
  <si>
    <t>OA02.4.</t>
  </si>
  <si>
    <t>OA02.5.</t>
  </si>
  <si>
    <t>Przemieszczenia pomiędzy grupami odpisów</t>
  </si>
  <si>
    <t>OA02.6.</t>
  </si>
  <si>
    <t>Odpisy aktualizujące - bilans zamknięcia</t>
  </si>
  <si>
    <t>OA02.7.</t>
  </si>
  <si>
    <t>Wartości odzyskane wykazane bezpośrednio w rachunku zysków i strat</t>
  </si>
  <si>
    <t>OA02.8.</t>
  </si>
  <si>
    <t>Korekty dokonane bezpośrednio w ciężar rachunku zysków i strat</t>
  </si>
  <si>
    <t>OA02 - Odpisy aktualizujące z tytułu utraty wartości - w podziale na rodzaje aktywów</t>
  </si>
  <si>
    <t>OA03 - Aktywa finansowe z tytułu kredytów i pożyczek, dłużnych papierów wartościowych oraz pozostałych należności, od których kasa nie nalicza odsetek</t>
  </si>
  <si>
    <t>OA03.1.</t>
  </si>
  <si>
    <t>OA03.1.1.</t>
  </si>
  <si>
    <t>OA03.1.2.</t>
  </si>
  <si>
    <t>OA03.1.3.</t>
  </si>
  <si>
    <t>Inne należności</t>
  </si>
  <si>
    <t>Należności od Skarbu Państwa</t>
  </si>
  <si>
    <t>kwotą pieniężną przelaną na rachunek kasy</t>
  </si>
  <si>
    <t xml:space="preserve">gwarancjami (poręczeniami) udzielonymi przez Skarb Państwa i Narodowy Bank Polski </t>
  </si>
  <si>
    <t xml:space="preserve">dłużnymi papierami wartościowymi, których emitentem jest Skarb Państwa i Narodowy Bank Polski </t>
  </si>
  <si>
    <t>Obligacje lub inne papiery wartościowe, których emitentem są banki</t>
  </si>
  <si>
    <t>Listy zastawne</t>
  </si>
  <si>
    <t>Inne kategorie lokat i inwestycji, za zgodą Komisji Nadzoru Finansowego</t>
  </si>
  <si>
    <t>Akcje podmiotów notowanych na giełdzie</t>
  </si>
  <si>
    <t>w tym: akcje</t>
  </si>
  <si>
    <t>w tym: udziały lub wkłady</t>
  </si>
  <si>
    <t>Suma aktywów</t>
  </si>
  <si>
    <t>IK02A.1.</t>
  </si>
  <si>
    <t>IK02A.2.</t>
  </si>
  <si>
    <t>IK02A.3.</t>
  </si>
  <si>
    <t>IK02A.4.</t>
  </si>
  <si>
    <t>IK02A.5.</t>
  </si>
  <si>
    <t>IK02A.5.1.</t>
  </si>
  <si>
    <t>IK02A.6.</t>
  </si>
  <si>
    <t>IK02A.7.</t>
  </si>
  <si>
    <t>IK02A.8.</t>
  </si>
  <si>
    <t>IK02A.9.</t>
  </si>
  <si>
    <t>IK02A.9.1.</t>
  </si>
  <si>
    <t>IK02A.9.2.</t>
  </si>
  <si>
    <t>IK02A.9.3.</t>
  </si>
  <si>
    <t>IK02A.10.</t>
  </si>
  <si>
    <t>IK02A.10.1.</t>
  </si>
  <si>
    <t>IK02A.11.</t>
  </si>
  <si>
    <t>IK02A.12.</t>
  </si>
  <si>
    <t>IK02A.13.</t>
  </si>
  <si>
    <t>IK02A.14.</t>
  </si>
  <si>
    <t>IK02A.15.</t>
  </si>
  <si>
    <t>IK02A.16.</t>
  </si>
  <si>
    <t>IK02A.17.</t>
  </si>
  <si>
    <t>IK02A.18.</t>
  </si>
  <si>
    <t>IK02A.19.</t>
  </si>
  <si>
    <t>IK02A.19.1.</t>
  </si>
  <si>
    <t>IK02A.20.</t>
  </si>
  <si>
    <t>IK02A.20.1.</t>
  </si>
  <si>
    <t>IK02A.21.</t>
  </si>
  <si>
    <t>IK02 - Inwestycje kasy</t>
  </si>
  <si>
    <t>PLK02.1.</t>
  </si>
  <si>
    <t>PLK02.2.</t>
  </si>
  <si>
    <t>PLK02.3.</t>
  </si>
  <si>
    <t>PLK02.4.</t>
  </si>
  <si>
    <t>PLK02.5.</t>
  </si>
  <si>
    <t>PLK02.5.1.</t>
  </si>
  <si>
    <t>PLK02.5.2.</t>
  </si>
  <si>
    <t>PLK02.5.2.1.</t>
  </si>
  <si>
    <t>w bankach rachunki bieżące</t>
  </si>
  <si>
    <t>PLK02.5.2.2.</t>
  </si>
  <si>
    <t>w Kasie Krajowej z tytułu rezerwy SKOK Przelew</t>
  </si>
  <si>
    <t>PLK02.5.2.3.</t>
  </si>
  <si>
    <t>w Kasie Krajowej z tytułu rezerwy kart płatniczych</t>
  </si>
  <si>
    <t>PLK02.5.2.4.</t>
  </si>
  <si>
    <t>w Kasie Krajowej pozostałe rachunki bieżące</t>
  </si>
  <si>
    <t>PLK02.5.3.</t>
  </si>
  <si>
    <t>Aktywa w kwocie, jaka jest możliwa do uzyskania w okresie do 30 dni przy założeniu wymuszonej sprzedaży tych aktywów:</t>
  </si>
  <si>
    <t>PLK02.5.3.1.</t>
  </si>
  <si>
    <t>papiery wartościowe emitowane przez Skarb Państwa</t>
  </si>
  <si>
    <t>PLK02.5.3.2.</t>
  </si>
  <si>
    <t>papiery wartościowe emitowane przez Narodowy Bank Polski</t>
  </si>
  <si>
    <t>PLK02.5.3.3.</t>
  </si>
  <si>
    <t>papiery wartościowe gwarantowane przez Skarb Państwa lub Narodowy Bank Polski</t>
  </si>
  <si>
    <t>PLK02.5.3.4.</t>
  </si>
  <si>
    <t>lokaty w Kasie Krajowej</t>
  </si>
  <si>
    <t>PLK02.5.3.5.</t>
  </si>
  <si>
    <t>lokaty w bankach</t>
  </si>
  <si>
    <t>PLK02.5.3.6.</t>
  </si>
  <si>
    <t>jednostki uczestnictwa funduszy rynku pieniężnego</t>
  </si>
  <si>
    <t>PLK02.5.3.7.</t>
  </si>
  <si>
    <t>inne kategorie lokat niewymienione powyżej</t>
  </si>
  <si>
    <t>PLK02.6.</t>
  </si>
  <si>
    <t>PLK02.7.</t>
  </si>
  <si>
    <t>PLK02.7.1.</t>
  </si>
  <si>
    <t>rzeczowe aktywa trwałe</t>
  </si>
  <si>
    <t>PLK02.7.2.</t>
  </si>
  <si>
    <t>wartości niematerialne i prawne</t>
  </si>
  <si>
    <t>PLK02.7.3.</t>
  </si>
  <si>
    <t>należności z tytułu kredytów i pożyczek</t>
  </si>
  <si>
    <t>PLK02.7.4.</t>
  </si>
  <si>
    <t>pozostałe lokaty i jednostki uczestnictwa funduszy rynku pieniężnego</t>
  </si>
  <si>
    <t>PLK02.7.5.</t>
  </si>
  <si>
    <t>pozostałe papiery wartościowe</t>
  </si>
  <si>
    <t>PLK02.7.6.</t>
  </si>
  <si>
    <t>pozostałe aktywa</t>
  </si>
  <si>
    <t>PLK02.8.</t>
  </si>
  <si>
    <t>PLK02.9.1.</t>
  </si>
  <si>
    <t>Rezerwa płynna</t>
  </si>
  <si>
    <t>PLK02.9.2.</t>
  </si>
  <si>
    <t>PLK02.10.</t>
  </si>
  <si>
    <t>PLK02.11.</t>
  </si>
  <si>
    <t>Udział rezerwy płynnej w funduszu oszczędnościowo-pożyczkowym</t>
  </si>
  <si>
    <t>PLK02 - Płynność kasy</t>
  </si>
  <si>
    <t>PLK02.9.</t>
  </si>
  <si>
    <t>RO01 - Rezerwa obowiązkowa utrzymywana w Kasie Krajowej</t>
  </si>
  <si>
    <t>RO01.1.</t>
  </si>
  <si>
    <t>Rezerwa obowiązkowa utrzymywana w Kasie Krajowej</t>
  </si>
  <si>
    <t>RO01.2.</t>
  </si>
  <si>
    <t>Zwolnienie z rezerwy obowiązkowej</t>
  </si>
  <si>
    <t>RNIZ02.1.</t>
  </si>
  <si>
    <t>Wynagrodzenia oraz pożyczki i świadczenia o podobnym charakterze dla osób wchodzących w skład organów zarządzających i nadzorujących</t>
  </si>
  <si>
    <t>RNIZ02.1.1.</t>
  </si>
  <si>
    <t>Wynagrodzenia z tytułu pełnienia funkcji w zarządzie kasy</t>
  </si>
  <si>
    <t>RNIZ02.1.2.</t>
  </si>
  <si>
    <t>Pozostałe wynagrodzenia członków zarządu z tytułu pełnienia innych funkcji w kasie</t>
  </si>
  <si>
    <t>RNIZ02.2.</t>
  </si>
  <si>
    <t>Wynagrodzenia osób należących do rady nadzorczej z innych tytułów niż funkcja w radzie nadzorczej</t>
  </si>
  <si>
    <t>RNIZ02.3.</t>
  </si>
  <si>
    <t>Pożyczki udzielone członkom zarządu</t>
  </si>
  <si>
    <t>RNIZ02.4.</t>
  </si>
  <si>
    <t>Pożyczki udzielone członkom rady nadzorczej</t>
  </si>
  <si>
    <t>RNIZ02 - Wynagrodzenia oraz pożyczki i świadczenia o podobnym charakterze dla osób wchodzących w skład organów zarządzających i nadzorujących</t>
  </si>
  <si>
    <t>DZ01 - Działalność zaniechana</t>
  </si>
  <si>
    <t>Działalność zaniechana</t>
  </si>
  <si>
    <t>DZ01.1.</t>
  </si>
  <si>
    <t>DZ01.2.</t>
  </si>
  <si>
    <t>W bieżącym okresie</t>
  </si>
  <si>
    <t>DZ01.2.1.</t>
  </si>
  <si>
    <t>DZ01.2.2.</t>
  </si>
  <si>
    <t>DZ01.2.3.</t>
  </si>
  <si>
    <t>DZ01.3.</t>
  </si>
  <si>
    <t>Działalność przewidziana do zaniechania roku następnym</t>
  </si>
  <si>
    <t>DZ01.3.1.</t>
  </si>
  <si>
    <t>DZ01.3.2.</t>
  </si>
  <si>
    <t>DZ01.3.3.</t>
  </si>
  <si>
    <t>PKZ02.1.</t>
  </si>
  <si>
    <t>PKZ02.1.1.</t>
  </si>
  <si>
    <t>PKZ02.1.2.</t>
  </si>
  <si>
    <t>PKZ02.2.</t>
  </si>
  <si>
    <t>PKZ02.3.</t>
  </si>
  <si>
    <t>PKZ02.4.</t>
  </si>
  <si>
    <t>Suma pojedynczych przekroczeń ponad 10% funduszu oszczędnościowo-pożyczkowego z tytułu łącznej kwoty pożyczek i kredytów udzielonych poszczególnym członkom kasy oraz zobowiązań tych członków wynikających z udzielonych poręczeń</t>
  </si>
  <si>
    <t>PKZ02.5.</t>
  </si>
  <si>
    <t>PKZ02.6.</t>
  </si>
  <si>
    <t>Liczba pojedynczych przekroczeń ponad 20% funduszu oszczędnościowo-pożyczkowego z tytułu łącznej kwoty pożyczek i kredytów udzielonych poszczególnym członkom rady nadzorczej, zarządu i komisji kredytowej</t>
  </si>
  <si>
    <t>PKZ02.7.</t>
  </si>
  <si>
    <t>Suma pojedynczych przekroczeń ponad 20% funduszu oszczędnościowo-pożyczkowego z tytułu łącznej kwoty pożyczek i kredytów udzielonych poszczególnym członkom rady nadzorczej, zarządu i komisji kredytowej</t>
  </si>
  <si>
    <t>PKZ02.8.</t>
  </si>
  <si>
    <t>PKZ02.9.</t>
  </si>
  <si>
    <t>PKZ02.10.</t>
  </si>
  <si>
    <t>Liczba pojedynczych przekroczeń ponad 15% funduszy własnych z tytułu łącznej kwoty pożyczek i kredytów udzielanych poszczególnym członkom na cele związane z działalnością gospodarczą, a także udzielonych im zobowiązań pozabilansowych</t>
  </si>
  <si>
    <t>PKZ02.11.</t>
  </si>
  <si>
    <t>Suma pojedynczych przekroczeń ponad 15% funduszy własnych z tytułu łącznej kwoty pożyczek i kredytów udzielanych poszczególnym członkom na cele związane z działalnością gospodarczą, a także udzielonych im zobowiązań pozabilansowych</t>
  </si>
  <si>
    <t>PKZ02.12.</t>
  </si>
  <si>
    <t>Limit 100% funduszy własnych</t>
  </si>
  <si>
    <t>PKZ02.13.</t>
  </si>
  <si>
    <t>PKZ02.14.</t>
  </si>
  <si>
    <t>PKZ02.15.</t>
  </si>
  <si>
    <t>Kwota przekroczenia ponad 150% funduszy własnych z tytułu łącznej kwoty pożyczek i kredytów udzielonych wszystkim członkom na cele związane z działalnością gospodarczą</t>
  </si>
  <si>
    <t>PKZ02.16.</t>
  </si>
  <si>
    <t>Aktywa kasy</t>
  </si>
  <si>
    <t>PKZ02.17.</t>
  </si>
  <si>
    <t>PKZ02.18.</t>
  </si>
  <si>
    <t>Liczba pojedynczych przekroczeń ponad 8% aktywów kasy z tytułu łącznej kwoty lokat w poszczególnych bankach, wartości wkładu, udziału, jednostki uczestnictwa lub nabytego papieru wartościowego jednego rodzaju</t>
  </si>
  <si>
    <t>PKZ02.19.</t>
  </si>
  <si>
    <t>Suma pojedynczych przekroczeń ponad 8% aktywów kasy z tytułu łącznej kwoty lokat w poszczególnych bankach, wartości wkładu, udziału, jednostki uczestnictwa lub nabytego papieru wartościowego jednego rodzaju</t>
  </si>
  <si>
    <t>PKZ02.20.</t>
  </si>
  <si>
    <t>PKZ02.21.</t>
  </si>
  <si>
    <t>PKZ02.22.</t>
  </si>
  <si>
    <t>Łączna wartość przekroczeń z pozycji: 4, 7, 11, 13, 15, 19 i 21</t>
  </si>
  <si>
    <t>PKZ02 - Przekroczenie koncentracji zaangażowań</t>
  </si>
  <si>
    <t>PKZ03 - Koncentracja aktywów</t>
  </si>
  <si>
    <t>PKZ03.1.</t>
  </si>
  <si>
    <t>PKZ03.1.1.</t>
  </si>
  <si>
    <t>PKZ03.1.2.</t>
  </si>
  <si>
    <t>PKZ03.1.2.1.</t>
  </si>
  <si>
    <t>PKZ03.1.2.2.</t>
  </si>
  <si>
    <t>PKZ03.1.2.3.</t>
  </si>
  <si>
    <t>PKZ03.1.2.4.</t>
  </si>
  <si>
    <t>PKZ03.1.2.5.</t>
  </si>
  <si>
    <t>PKZ03.1.2.6.</t>
  </si>
  <si>
    <t>PKZ03.1.2.7.</t>
  </si>
  <si>
    <t>PKZ03.1.2.8.</t>
  </si>
  <si>
    <t>PKZ03.1.2.9.</t>
  </si>
  <si>
    <t>PKZ03.1.2.10.</t>
  </si>
  <si>
    <t>PKZ03.1.2.11.</t>
  </si>
  <si>
    <t>PKZ03.1.2.12.</t>
  </si>
  <si>
    <t>PKZ03.1.2.13.</t>
  </si>
  <si>
    <t>Pozostałe banki</t>
  </si>
  <si>
    <t>PKZ03.2.</t>
  </si>
  <si>
    <t>Łączna wartość wkładu</t>
  </si>
  <si>
    <t>PKZ03.3.</t>
  </si>
  <si>
    <t>Łączna wartość udziału</t>
  </si>
  <si>
    <t>PKZ03.4.</t>
  </si>
  <si>
    <t>Łączna wartość jednostek uczestnictwa</t>
  </si>
  <si>
    <t>PKZ03.5.</t>
  </si>
  <si>
    <t>PKZ03.5.1.</t>
  </si>
  <si>
    <t>PKZ03.5.2.</t>
  </si>
  <si>
    <t>PKZ03.5.3.</t>
  </si>
  <si>
    <t>PKZ03.5.4.</t>
  </si>
  <si>
    <t>PKZ03.5.5.</t>
  </si>
  <si>
    <t>PKZ03.5.6.</t>
  </si>
  <si>
    <t>PKZ03.5.7.</t>
  </si>
  <si>
    <t>PKZ03.5.8.</t>
  </si>
  <si>
    <t>PKZ03.5.9.</t>
  </si>
  <si>
    <t>PKZ03.5.10.</t>
  </si>
  <si>
    <t>PKZ03.5.11.</t>
  </si>
  <si>
    <t>PKZ03.5.12.</t>
  </si>
  <si>
    <t>PKZ03.5.13.</t>
  </si>
  <si>
    <t>PKZ03.6.</t>
  </si>
  <si>
    <t>Wartość 8% wartości aktywów kasy</t>
  </si>
  <si>
    <t>FS01.1.</t>
  </si>
  <si>
    <t>Bilans otwarcia należności z tytułu funduszu stabilizacyjnego</t>
  </si>
  <si>
    <t>FS01.1.1.</t>
  </si>
  <si>
    <t xml:space="preserve">Wpłata dokonana na fundusz stabilizacyjny do końca 2014 r. </t>
  </si>
  <si>
    <t>FS01.2.</t>
  </si>
  <si>
    <t>FS01.3.</t>
  </si>
  <si>
    <t>FS01.4.</t>
  </si>
  <si>
    <t>Pozostałe korekty</t>
  </si>
  <si>
    <t>FS01.5.</t>
  </si>
  <si>
    <t>Stan należności z tytułu funduszu stabilizacyjnego na koniec okresu sprawozdawczego</t>
  </si>
  <si>
    <t>FS01.6.</t>
  </si>
  <si>
    <t>Wpłata dokonana w danym roku obrotowym</t>
  </si>
  <si>
    <t>FS01 - Aktywa z tytułu wpłat na fundusz stabilizacyjny</t>
  </si>
  <si>
    <t>Wartość godziwa ustanowionych zabezpieczeń</t>
  </si>
  <si>
    <t>Wartość godziwa zabezpieczeń przejętych</t>
  </si>
  <si>
    <t>w tym: wartość godziwa zabezpieczeń przejętych w danym roku</t>
  </si>
  <si>
    <t>Wartość godziwa zabezpieczeń sprzedanych w okresie sprawozdawczym</t>
  </si>
  <si>
    <t>w tym: wartość godziwa zabezpieczeń sprzedanych w danym roku</t>
  </si>
  <si>
    <t>ZAB01.1.</t>
  </si>
  <si>
    <t>Nieruchomości</t>
  </si>
  <si>
    <t>ZAB01.1.1.</t>
  </si>
  <si>
    <t>grunty</t>
  </si>
  <si>
    <t>ZAB01.1.2.</t>
  </si>
  <si>
    <t>ZAB01.2.</t>
  </si>
  <si>
    <t>Przeniesienie prawa własności rzeczy ruchomych</t>
  </si>
  <si>
    <t>ZAB01.3.</t>
  </si>
  <si>
    <t>Zastaw rejestrowy na rachunku członka kasy</t>
  </si>
  <si>
    <t>ZAB01.4.</t>
  </si>
  <si>
    <t>Przeniesienie prawa własności papierów wartościowych</t>
  </si>
  <si>
    <t>ZAB01.5.</t>
  </si>
  <si>
    <t>Zastaw rejestrowy na papierach wartościowych</t>
  </si>
  <si>
    <t>ZAB01.6.</t>
  </si>
  <si>
    <t>ZAB01.7.</t>
  </si>
  <si>
    <t>ZAB01 - Zabezpieczenia ustanowione i przejęte na rzecz kasy oraz sprzedane w przypadku, gdy kasa jest uprawniona do sprzedaży zabezpieczenia lub obciążenia go innym zastawem</t>
  </si>
  <si>
    <t>Wartość godziwa zabezpieczeń sprzedanych</t>
  </si>
  <si>
    <t>Wartość godziwa zabezpieczeń obciążonych innym zastawem</t>
  </si>
  <si>
    <t>ZAB02.1.</t>
  </si>
  <si>
    <t>Aktywa finansowe</t>
  </si>
  <si>
    <t>ZAB02.1.1.</t>
  </si>
  <si>
    <t>ZAB02.1.2.</t>
  </si>
  <si>
    <t>ZAB02.1.3.</t>
  </si>
  <si>
    <t>ZAB02.2.</t>
  </si>
  <si>
    <t>Aktywa niefinansowe</t>
  </si>
  <si>
    <t>ZAB02.3.</t>
  </si>
  <si>
    <t>ZAB02 - Zabezpieczenia ustanowione na rzecz kasy w przypadku, gdy kasa jest uprawniona do sprzedaży zabezpieczenia lub obciążenia go innym zastawem</t>
  </si>
  <si>
    <t>Składniki aktywów przejęte z tytułu zabezpieczenia</t>
  </si>
  <si>
    <t>Wartość przejęta w okresie</t>
  </si>
  <si>
    <t>Wartość przejęta narastająco</t>
  </si>
  <si>
    <t>ZAB03.1.</t>
  </si>
  <si>
    <t>ZAB03.2.</t>
  </si>
  <si>
    <t>ZAB03.3.</t>
  </si>
  <si>
    <t>Instrumenty kapitałowe i dłużne</t>
  </si>
  <si>
    <t>ZAB03.4.</t>
  </si>
  <si>
    <t>ZAB03.5.</t>
  </si>
  <si>
    <t>ZAB03.6.</t>
  </si>
  <si>
    <t>ZAB03 - Składniki aktywów przejęte z tytułu zabezpieczenia</t>
  </si>
  <si>
    <t>1.</t>
  </si>
  <si>
    <t>DO02</t>
  </si>
  <si>
    <t>2.</t>
  </si>
  <si>
    <t>DO03</t>
  </si>
  <si>
    <t>3.</t>
  </si>
  <si>
    <t>BA02</t>
  </si>
  <si>
    <t>Bilans - aktywa</t>
  </si>
  <si>
    <t>4.</t>
  </si>
  <si>
    <t>BP02</t>
  </si>
  <si>
    <t>Bilans - pasywa</t>
  </si>
  <si>
    <t>5.</t>
  </si>
  <si>
    <t>RZS02</t>
  </si>
  <si>
    <t>6.</t>
  </si>
  <si>
    <t>ZZFW01</t>
  </si>
  <si>
    <t>7.</t>
  </si>
  <si>
    <t>8.</t>
  </si>
  <si>
    <t>9.</t>
  </si>
  <si>
    <t>10.</t>
  </si>
  <si>
    <t xml:space="preserve">Wymóg kapitałowy z tytułu ryzyka operacyjnego </t>
  </si>
  <si>
    <t>11.</t>
  </si>
  <si>
    <t>RPP01</t>
  </si>
  <si>
    <t>Rachunek przepływów pieniężnych (dla kas stosujących metodę bezpośrednią)</t>
  </si>
  <si>
    <t>12.</t>
  </si>
  <si>
    <t>RPP02</t>
  </si>
  <si>
    <t>Rachunek przepływów pieniężnych (dla kas stosujących metodę pośrednią)</t>
  </si>
  <si>
    <t>13.</t>
  </si>
  <si>
    <t>GAP01</t>
  </si>
  <si>
    <t>14.</t>
  </si>
  <si>
    <t>AF01</t>
  </si>
  <si>
    <t>15.</t>
  </si>
  <si>
    <t>AF02</t>
  </si>
  <si>
    <t>16.</t>
  </si>
  <si>
    <t>AF03</t>
  </si>
  <si>
    <t>17.</t>
  </si>
  <si>
    <t>AF04</t>
  </si>
  <si>
    <t>18.</t>
  </si>
  <si>
    <t>AF05</t>
  </si>
  <si>
    <t>19.</t>
  </si>
  <si>
    <t>AT01</t>
  </si>
  <si>
    <t>Aktywa trwałe</t>
  </si>
  <si>
    <t>20.</t>
  </si>
  <si>
    <t>ST01</t>
  </si>
  <si>
    <t>Rzeczowe aktywa trwałe - zmiana stanu środków trwałych</t>
  </si>
  <si>
    <t>21.</t>
  </si>
  <si>
    <t>ST02</t>
  </si>
  <si>
    <t>22.</t>
  </si>
  <si>
    <t>ST03</t>
  </si>
  <si>
    <t>Rzeczowe aktywa trwałe - środki trwałe w budowie</t>
  </si>
  <si>
    <t>23.</t>
  </si>
  <si>
    <t>WNIP01</t>
  </si>
  <si>
    <t>Wartości niematerialne i prawne - zmiana stanu wartości niematerialnych i prawnych</t>
  </si>
  <si>
    <t>24.</t>
  </si>
  <si>
    <t>WNIP02</t>
  </si>
  <si>
    <t>Wartości niematerialne i prawne - nieamortyzowane wartości niematerialne i prawne</t>
  </si>
  <si>
    <t>25.</t>
  </si>
  <si>
    <t>RMK01</t>
  </si>
  <si>
    <t>Rozliczenia międzyokresowe - aktywa</t>
  </si>
  <si>
    <t>26.</t>
  </si>
  <si>
    <t>PA01</t>
  </si>
  <si>
    <t>27.</t>
  </si>
  <si>
    <t>ZF02</t>
  </si>
  <si>
    <t>Zobowiązania finansowe w wartości bilansowej</t>
  </si>
  <si>
    <t>28.</t>
  </si>
  <si>
    <t>RE01</t>
  </si>
  <si>
    <t>29.</t>
  </si>
  <si>
    <t>ZWB01</t>
  </si>
  <si>
    <t>30.</t>
  </si>
  <si>
    <t>RMK02</t>
  </si>
  <si>
    <t>Rozliczenia międzyokresowe - pasywa</t>
  </si>
  <si>
    <t>31.</t>
  </si>
  <si>
    <t>FSIZ01</t>
  </si>
  <si>
    <t>32.</t>
  </si>
  <si>
    <t>FW02</t>
  </si>
  <si>
    <t>Struktura funduszu własnego</t>
  </si>
  <si>
    <t>33.</t>
  </si>
  <si>
    <t>FW03</t>
  </si>
  <si>
    <t xml:space="preserve">Zmiany kapitału z aktualizacji wyceny w zakresie instrumentów finansowych </t>
  </si>
  <si>
    <t>34.</t>
  </si>
  <si>
    <t>FW04</t>
  </si>
  <si>
    <t xml:space="preserve">Propozycje co do sposobu podziału nadwyżki bilansowej lub pokrycia straty </t>
  </si>
  <si>
    <t>35.</t>
  </si>
  <si>
    <t>36.</t>
  </si>
  <si>
    <t>ZPU02</t>
  </si>
  <si>
    <t>37.</t>
  </si>
  <si>
    <t>38.</t>
  </si>
  <si>
    <t>NLOK02</t>
  </si>
  <si>
    <t>Należności z tytułu lokat według wartości bilansowej w podziale na waluty oraz według podmiotów</t>
  </si>
  <si>
    <t>39.</t>
  </si>
  <si>
    <t>Papiery wartościowe według wartości bilansowej w podziale na waluty oraz według produktów i podmiotów</t>
  </si>
  <si>
    <t>40.</t>
  </si>
  <si>
    <t>DPW02</t>
  </si>
  <si>
    <t xml:space="preserve">Instrumenty kapitałowe i dłużne papiery wartościowe - informacja o utracie wartości </t>
  </si>
  <si>
    <t>41.</t>
  </si>
  <si>
    <t>Dłużne papiery wartościowe w podziale na podmioty oraz według produktów</t>
  </si>
  <si>
    <t>42.</t>
  </si>
  <si>
    <t>DPW04</t>
  </si>
  <si>
    <t xml:space="preserve">Instrumenty kapitałowe w podziale na podmioty oraz według produktów </t>
  </si>
  <si>
    <t>43.</t>
  </si>
  <si>
    <t>DPW05</t>
  </si>
  <si>
    <t>Inwestycje w udziały, akcje i wkłady w innych podmiotach</t>
  </si>
  <si>
    <t>44.</t>
  </si>
  <si>
    <t>DPW06</t>
  </si>
  <si>
    <t>Dłużne papiery wartościowe według wartości bilansowej w podziale na terminy zapadalności oraz według produktów</t>
  </si>
  <si>
    <t>45.</t>
  </si>
  <si>
    <t>DPW07</t>
  </si>
  <si>
    <t>Dłużne papiery wartościowe według wartości bilansowej w podziale na terminy zapadalności oraz według podmiotów</t>
  </si>
  <si>
    <t>46.</t>
  </si>
  <si>
    <t>47.</t>
  </si>
  <si>
    <t>Kredyty i pożyczki oraz pozostałe należności, z wyłączeniem ujmowanych w wartości godziwej przez wynik finansowy, w tym do obrotu - w podziale na zabezpieczenia oraz według produktów</t>
  </si>
  <si>
    <t>48.</t>
  </si>
  <si>
    <t>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zm.)[1] oraz według podmiotów</t>
  </si>
  <si>
    <t>49.</t>
  </si>
  <si>
    <t>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zm.)[2] oraz według produktów</t>
  </si>
  <si>
    <t>50.</t>
  </si>
  <si>
    <t>NKIP05</t>
  </si>
  <si>
    <t>Kredyty i pożyczki oraz pozostałe należności, z wyłączeniem ujmowanych w wartości godziwej przez wynik finansowy, w tym do obrotu - według podmiotów</t>
  </si>
  <si>
    <t>51.</t>
  </si>
  <si>
    <t>NKIP06</t>
  </si>
  <si>
    <t xml:space="preserve">Kredyty i pożyczki oraz pozostałe należności (wszystkie portfele) według zabezpieczeń, wartość brutto </t>
  </si>
  <si>
    <t>52.</t>
  </si>
  <si>
    <t>NKIP07</t>
  </si>
  <si>
    <t>Kredyty i pożyczki na nieruchomości według terminów pierwotnych</t>
  </si>
  <si>
    <t>53.</t>
  </si>
  <si>
    <t>NKIP08</t>
  </si>
  <si>
    <t>Informacja na temat ryzyka kredytowego oraz odpisów aktualizujących z tytułu utraty wartości - należności nieściągalne spisane w ciężar odpisów z tytułu utraty wartości</t>
  </si>
  <si>
    <t>54.</t>
  </si>
  <si>
    <t>NKIP09</t>
  </si>
  <si>
    <t>Należności objęte restrukturyzacją (wszystkie portfele) (pozostałe należności ze wszystkich portfeli oraz portfel kredyty i pożyczki oraz inne należności)</t>
  </si>
  <si>
    <t>55.</t>
  </si>
  <si>
    <t>NKIP10</t>
  </si>
  <si>
    <t>Należności z odroczonym terminem zapłaty oraz należności przeterminowane i należności sporne, na które nie utworzono odpisu aktualizującego oraz według podmiotów</t>
  </si>
  <si>
    <t>56.</t>
  </si>
  <si>
    <t>NKIP11</t>
  </si>
  <si>
    <t>Należności z odroczonym terminem zapłaty oraz należności przeterminowane i należności sporne, na które nie utworzono odpisu aktualizującego oraz według produktów</t>
  </si>
  <si>
    <t>57.</t>
  </si>
  <si>
    <t>Kredyty i pożyczki oraz inne należności według wartości bilansowej w podziale na terminy zapadalności oraz według podmiotów</t>
  </si>
  <si>
    <t>58.</t>
  </si>
  <si>
    <t>NWTZ02</t>
  </si>
  <si>
    <t>Kredyty i pożyczki oraz inne należności według wartości bilansowej w podziale na terminy pierwotne oraz według podmiotów</t>
  </si>
  <si>
    <t>59.</t>
  </si>
  <si>
    <t>NWTZ03</t>
  </si>
  <si>
    <t>Kredyty i pożyczki oraz pozostałe należności (wszystkie portfele) według wartości początkowej i terminów pierwotnych</t>
  </si>
  <si>
    <t>60.</t>
  </si>
  <si>
    <t>NWTZ04</t>
  </si>
  <si>
    <t>Kredyty i pożyczki oraz pozostałe należności (wszystkie portfele) według wartości początkowej i terminów zapadalności</t>
  </si>
  <si>
    <t>61.</t>
  </si>
  <si>
    <t>RSP01</t>
  </si>
  <si>
    <t>Ryzyko stopy procentowej - zestawienie pozycji według długości okresu przeszacowania</t>
  </si>
  <si>
    <t>62.</t>
  </si>
  <si>
    <t>RSP02</t>
  </si>
  <si>
    <t>Ryzyko stopy procentowej - zaktualizowany średni okres zwrotu</t>
  </si>
  <si>
    <t>63.</t>
  </si>
  <si>
    <t>RSP03</t>
  </si>
  <si>
    <t>Ryzyko stopy procentowej - informacje dodatkowe</t>
  </si>
  <si>
    <t>64.</t>
  </si>
  <si>
    <t>RSP04</t>
  </si>
  <si>
    <t>Dane służące obliczeniu oprocentowania wszystkich umów według terminów pierwotnych, w okresie sprawozdawczym</t>
  </si>
  <si>
    <t>65.</t>
  </si>
  <si>
    <t>RSP05</t>
  </si>
  <si>
    <t>Dane służące obliczeniu oprocentowania nowych umów według terminów pierwotnych</t>
  </si>
  <si>
    <t>66.</t>
  </si>
  <si>
    <t>Kredyty i pożyczki oraz pozostałe należności, z wyłączeniem ujmowanych w wartości godziwej przez wynik finansowy, w tym do obrotu - według wartości bilansowej w podziale na waluty oraz według podmiotów i produktów</t>
  </si>
  <si>
    <t>67.</t>
  </si>
  <si>
    <t>AF06</t>
  </si>
  <si>
    <t>68.</t>
  </si>
  <si>
    <t>AF07</t>
  </si>
  <si>
    <t>69.</t>
  </si>
  <si>
    <t>AF08</t>
  </si>
  <si>
    <t>Aktywa finansowe stanowiące zabezpieczenie: wyłączenia i zobowiązania finansowe powiązane z przeniesionymi aktywami finansowymi</t>
  </si>
  <si>
    <t>70.</t>
  </si>
  <si>
    <t>AF09</t>
  </si>
  <si>
    <t>Sprzedaż wierzytelności</t>
  </si>
  <si>
    <t>71.</t>
  </si>
  <si>
    <t>Zobowiązania finansowe według wartości bilansowej w podziale na waluty oraz według produktów i podmiotów</t>
  </si>
  <si>
    <t>72.</t>
  </si>
  <si>
    <t>ZF03</t>
  </si>
  <si>
    <t>Zobowiązania finansowe według wartości bilansowej w podziale na terminy pierwotne według podmiotów</t>
  </si>
  <si>
    <t>73.</t>
  </si>
  <si>
    <t>ZF04</t>
  </si>
  <si>
    <t>Zobowiązania finansowe według wartości bilansowej w podziale na terminy wymagalności według podmiotów</t>
  </si>
  <si>
    <t>74.</t>
  </si>
  <si>
    <t>ZF05</t>
  </si>
  <si>
    <t>Pozostałe zobowiązania w wartości bilansowej</t>
  </si>
  <si>
    <t>75.</t>
  </si>
  <si>
    <t>ZF06</t>
  </si>
  <si>
    <t>76.</t>
  </si>
  <si>
    <t>ZF07</t>
  </si>
  <si>
    <t>Zobowiązania finansowe z tytułu oszczędności i zabezpieczeń pieniężnych w wartości bilansowej</t>
  </si>
  <si>
    <t>77.</t>
  </si>
  <si>
    <t>ZF08</t>
  </si>
  <si>
    <t>Zobowiązania z tytułu zabezpieczeń pieniężnych oraz z tytułu oszczędności według wartości bilansowej w podziale na terminy pierwotne oraz według rodzaju</t>
  </si>
  <si>
    <t>78.</t>
  </si>
  <si>
    <t>ZF09</t>
  </si>
  <si>
    <t xml:space="preserve"> Zobowiązania z tytułu zabezpieczeń pieniężnych oraz z tytułu oszczędności według wartości bilansowej w podziale na terminy wymagalności oraz według rodzaju</t>
  </si>
  <si>
    <t>79.</t>
  </si>
  <si>
    <t>ZFW01</t>
  </si>
  <si>
    <t>Zobowiązania zaliczane do funduszy własnych za zgodą Komisji</t>
  </si>
  <si>
    <t>80.</t>
  </si>
  <si>
    <t>Zobowiązania z tytułu własnej emisji w podziale na produkty oraz według terminów pierwotnych</t>
  </si>
  <si>
    <t>81.</t>
  </si>
  <si>
    <t>Zobowiązania z tytułu własnej emisji w podziale na produkty oraz według terminów wymagalności</t>
  </si>
  <si>
    <t>82.</t>
  </si>
  <si>
    <t>Promesy udzielenia kredytu według wartości nominalnej</t>
  </si>
  <si>
    <t>83.</t>
  </si>
  <si>
    <t>PO01</t>
  </si>
  <si>
    <t>84.</t>
  </si>
  <si>
    <t>PO02</t>
  </si>
  <si>
    <t>Przychody z tytułu odsetek według produktów</t>
  </si>
  <si>
    <t>85.</t>
  </si>
  <si>
    <t>KO01</t>
  </si>
  <si>
    <t>86.</t>
  </si>
  <si>
    <t>PIK01</t>
  </si>
  <si>
    <t>87.</t>
  </si>
  <si>
    <t>PIK02</t>
  </si>
  <si>
    <t>88.</t>
  </si>
  <si>
    <t>PIK03</t>
  </si>
  <si>
    <t>89.</t>
  </si>
  <si>
    <t>PIK04</t>
  </si>
  <si>
    <t>90.</t>
  </si>
  <si>
    <t>PIK05</t>
  </si>
  <si>
    <t>Podatek dochodowy od osób prawnych - struktura podatku dochodowego od osób prawnych</t>
  </si>
  <si>
    <t>91.</t>
  </si>
  <si>
    <t>PIK06</t>
  </si>
  <si>
    <t>92.</t>
  </si>
  <si>
    <t>PIK07</t>
  </si>
  <si>
    <t>93.</t>
  </si>
  <si>
    <t>PIK08</t>
  </si>
  <si>
    <t>94.</t>
  </si>
  <si>
    <t>PIK09</t>
  </si>
  <si>
    <t>Przychody i koszty od środków pomocowych</t>
  </si>
  <si>
    <t>95.</t>
  </si>
  <si>
    <t>PIK10</t>
  </si>
  <si>
    <t>Aktywa przychodowe i nieprzychodowe</t>
  </si>
  <si>
    <t>96.</t>
  </si>
  <si>
    <t>PIK11</t>
  </si>
  <si>
    <t>Pasywa kosztowe i niekosztowe</t>
  </si>
  <si>
    <t>97.</t>
  </si>
  <si>
    <t>OA01</t>
  </si>
  <si>
    <t>Odpisy aktualizujące z tytułu utraty wartości - zmiana w bieżącym okresie sprawozdawczym</t>
  </si>
  <si>
    <t>98.</t>
  </si>
  <si>
    <t>OA02</t>
  </si>
  <si>
    <t>Odpisy aktualizujące z tytułu utraty wartości - w podziale na rodzaje aktywów</t>
  </si>
  <si>
    <t>99.</t>
  </si>
  <si>
    <t>OA03</t>
  </si>
  <si>
    <t>Aktywa finansowe z tytułu kredytów i pożyczek, dłużnych papierów wartościowych oraz pozostałych należności, od których kasa nie nalicza odsetek</t>
  </si>
  <si>
    <t>100.</t>
  </si>
  <si>
    <t>101.</t>
  </si>
  <si>
    <t>PLK02</t>
  </si>
  <si>
    <t>Płynność kasy</t>
  </si>
  <si>
    <t>102.</t>
  </si>
  <si>
    <t>103.</t>
  </si>
  <si>
    <t>RO01</t>
  </si>
  <si>
    <t>104.</t>
  </si>
  <si>
    <t xml:space="preserve">Informacja o składzie rady nadzorczej i zarządu kasy </t>
  </si>
  <si>
    <t>105.</t>
  </si>
  <si>
    <t>RNIZ02</t>
  </si>
  <si>
    <t>Wynagrodzenia oraz pożyczki i świadczenia o podobnym charakterze dla osób wchodzących w skład organów zarządzających i nadzorujących</t>
  </si>
  <si>
    <t>106.</t>
  </si>
  <si>
    <t>DZ01</t>
  </si>
  <si>
    <t>107.</t>
  </si>
  <si>
    <t>PKZ02</t>
  </si>
  <si>
    <t>108.</t>
  </si>
  <si>
    <t>PKZ03</t>
  </si>
  <si>
    <t>Koncentracja aktywów</t>
  </si>
  <si>
    <t>109.</t>
  </si>
  <si>
    <t>FS01</t>
  </si>
  <si>
    <t>Aktywa z tytułu wpłat na fundusz stabilizacyjny</t>
  </si>
  <si>
    <t>110.</t>
  </si>
  <si>
    <t>ZAB01</t>
  </si>
  <si>
    <t>Zabezpieczenia ustanowione i przejęte na rzecz kasy oraz sprzedane w przypadku, gdy kasa jest uprawniona do sprzedaży zabezpieczenia lub obciążenia go zastawem</t>
  </si>
  <si>
    <t>111.</t>
  </si>
  <si>
    <t>ZAB02</t>
  </si>
  <si>
    <t>Zabezpieczenia ustanowione na rzecz kasy w przypadku, gdy kasa jest uprawniona do sprzedaży zabezpieczenia lub obciążenia go zastawem</t>
  </si>
  <si>
    <t>112.</t>
  </si>
  <si>
    <t>ZAB03</t>
  </si>
  <si>
    <r>
      <t>Kredyty i pożyczki</t>
    </r>
    <r>
      <rPr>
        <sz val="11"/>
        <color theme="1"/>
        <rFont val="Calibri"/>
        <family val="2"/>
        <charset val="238"/>
        <scheme val="minor"/>
      </rPr>
      <t xml:space="preserve"> oraz pozostałe należności, z wyłączeniem ujmowanych w wartości godziwej przez wynik finansowy, w tym do obrotu - w podziale na zabezpieczenia oraz według podmiotów</t>
    </r>
  </si>
  <si>
    <r>
      <t>Przychody z tytułu odsetek</t>
    </r>
    <r>
      <rPr>
        <sz val="11"/>
        <color theme="1"/>
        <rFont val="Calibri"/>
        <family val="2"/>
        <charset val="238"/>
        <scheme val="minor"/>
      </rPr>
      <t xml:space="preserve"> według rodzaju instrumentu finansowego</t>
    </r>
  </si>
  <si>
    <t>PAKIET SPRAWOZDAWCZOŚCI KAS OBOWIĄZUJĄCY OD 01.01.2018 ROKU.</t>
  </si>
  <si>
    <t>KWARTALNA KASY</t>
  </si>
  <si>
    <t>Małe Kasy</t>
  </si>
  <si>
    <t>FWW01 - Fundusze własne</t>
  </si>
  <si>
    <t xml:space="preserve">              udziały nieopłacone  (-)</t>
  </si>
  <si>
    <t>WK01 - Wymóg kapitałowy z tytułu ryzyka kredytowego</t>
  </si>
  <si>
    <t xml:space="preserve">    dłużnymi papierami wartościowymi, których emitentem jest podmiot klasy I</t>
  </si>
  <si>
    <t>Jednostki uczestnictwa funduszy rynku pieniężnego, o których mowa w art. 178 ustawy z dnia 27 maja 2004 r. o funduszach inwestycyjnych i zarządzaniu alternatywnymi funduszami inwestycyjnymi (Dz. U. z 2016 r. poz. 1896 z późn. zm.)</t>
  </si>
  <si>
    <t>Należności od podmiotów klasy III i klasy IV, w części zabezpieczonej gwarancjami (poręczeniami) udzielonymi przez podmioty klasy II lub dłużnymi papierami wartościowymi, których emitentem jest podmiot klasy II</t>
  </si>
  <si>
    <t xml:space="preserve">Należności w walucie polskiej od podmiotów klasy III i IV w części nieobjętej wagami ryzyka 0% i 20%, zabezpieczonej hipoteką ustanowioną na nieruchomości mieszkalnej, którą dłużnik zamieszkuje lub będzie zamieszkiwał albo oddał lub odda w najem dzierżawę - do wysokości kwoty równej 50% wartości ustalonej na podstawie wyceny rzeczoznawcy </t>
  </si>
  <si>
    <t>Należności nieobjęte wagami ryzyka 0%, 20%, 50%</t>
  </si>
  <si>
    <t xml:space="preserve">Akcje podmiotów notowanych na giełdzie, wchodzące w skład co najmniej jednego z indeksów giełdowych wymienionych w rozporządzeniu Ministra Finansów z dnia 27 sierpnia 2013 r. w sprawie współczynnika wypłacalności spółdzielczej kasy oszczędnościowo-kredytowej (Dz. U. poz. 1102) </t>
  </si>
  <si>
    <t>Papiery wartościowe, których emitentem jest podmiot klasy III lub klasy IV, w części nieobjętej gwarancją (poręczeniem) przez podmioty klasy I</t>
  </si>
  <si>
    <t>Zaangażowania kapitałowe kasy wobec podmiotów świadczących usługi pomocnicze względem działalności kasy oraz podmiotów zależnych w rozumieniu ustawy  z dnia 29 września 1994 r. o rachunkowości (Dz. U. z 2016 r. poz. 1047 z późn. zm.) lub powiązanych z Kasą Krajową w rozumieniu ustawy z dnia 29 sierpnia 1997 r. - Prawo bankowe (Dz. U. z 2016 r. poz. 1988 z późn. zm.)</t>
  </si>
  <si>
    <t>Pozostałe aktywa, nieobjęte wagami ryzyka 0%, 20%, 50% lub 150%</t>
  </si>
  <si>
    <t>Ekwiwalent bilansowy  o wadze ryzyka 50%</t>
  </si>
  <si>
    <t>Aktywa o wadze ryzyka 50%</t>
  </si>
  <si>
    <t>WK02 - Wymóg kapitałowy z tytułu ryzyka walutowego</t>
  </si>
  <si>
    <t xml:space="preserve">WK03 - Wymóg kapitałowy z tytułu ryzyka operacyjnego </t>
  </si>
  <si>
    <t>Przychód/koszt/wynik za  rok n-1</t>
  </si>
  <si>
    <t>podatków, ceł, ubezpieczeń społecznych i zdrowotnych oraz innych publicznoprawnych</t>
  </si>
  <si>
    <t>Świadczenia emerytalne, w tym odprawy emerytalne i nagrody jubileuszowe</t>
  </si>
  <si>
    <t xml:space="preserve">   Przychody z tytułu prowizji</t>
  </si>
  <si>
    <t xml:space="preserve">   Koszty z tytułu prowizji</t>
  </si>
  <si>
    <t xml:space="preserve">     kwota pomniejszenia z tytułu 20% amortyzacji na koniec  każdego roku w ciągu ostatnich  5 lat trwania umowy zobowiązania (-)</t>
  </si>
  <si>
    <t>FW02 - Struktura funduszu udziałowego</t>
  </si>
  <si>
    <t>Struktura funduszu udziałowego</t>
  </si>
  <si>
    <t>Liczba udziałów członkowskich</t>
  </si>
  <si>
    <t>ZPU01 - Zobowiązania pozabilansowe udzielone</t>
  </si>
  <si>
    <t>ZPO01 - Zobowiązania pozabilansowe otrzymane</t>
  </si>
  <si>
    <t>NLOK02 - Należności z tytułu lokat według wartości bilansowej w podziale na waluty oraz według podmiotów</t>
  </si>
  <si>
    <t>ZF02.1.7.</t>
  </si>
  <si>
    <t>Informacja uzupełniająca: liczba pojedynczych przekroczeń w zakresie przepisu art. 33 ustawy o skok</t>
  </si>
  <si>
    <t>Informacja uzupełniająca: liczba pojedynczych przekroczeń w zakresie przepisu art. 34 ustawy o skok</t>
  </si>
  <si>
    <t>Pomniejszenia funduszy własnych kasy, o których mowa w art. 24 ust. 3 pkt 4 ustawy o skok</t>
  </si>
  <si>
    <t>DPW01 - Papiery wartościowe wg wartości bilansowej w podziale na waluty oraz według produktów i podmiotów</t>
  </si>
  <si>
    <t>DPW03 - Dłużne papiery wartościowe w podziale podmioty oraz według produktów</t>
  </si>
  <si>
    <t>Instrumenty kapitałowe jednostek, na które kasa wywiera znaczący wpływ, w rozumieniu art. 3 ust. 1 pkt 36 ustawy o rachunkowości</t>
  </si>
  <si>
    <t>Udział w kapitale (%)</t>
  </si>
  <si>
    <t>Udział w głosach na Walnym (%)</t>
  </si>
  <si>
    <t>Zabezpieczone gwarancją, poręczeniem, w tym poręczeniem wekslowym</t>
  </si>
  <si>
    <t xml:space="preserve">    w tym: gotówkowe</t>
  </si>
  <si>
    <t>Należności z prawdopodobieństwem wystąpienia nieściągalności
(opóźnienie w spłacie kapitału lub odsetek przekracza 3 miesiące i nie przekracza 6 miesięcy oraz spełniające kryteria określone w par. 2 pkt 24)</t>
  </si>
  <si>
    <t>Należności o znacznym stopniu wystąpienia prawdopodobieństwa nieściągalności (opóźnienie w spłacie kapitału lub odsetek przekracza 6 miesięcy i nie przekracza 12 miesięcy oraz spełniające kryteria określone w par. 2 pkt 25)</t>
  </si>
  <si>
    <t>Należności nieściągalne
(termin spłaty został przekroczony powyżej 12 miesięcy oraz spełniające kryteria określone w par. 2 pkt 26)</t>
  </si>
  <si>
    <t>NWTZ01 - Kredyty i pożyczki oraz inne należności według wartości bilansowej w podziale na terminy zapadalności oraz według podmiotów</t>
  </si>
  <si>
    <t xml:space="preserve">Duże przedsiębiorstwa </t>
  </si>
  <si>
    <t xml:space="preserve">MSP </t>
  </si>
  <si>
    <t xml:space="preserve">Przedsiębiorcy indywidualni </t>
  </si>
  <si>
    <t xml:space="preserve">Osoby prywatne </t>
  </si>
  <si>
    <t xml:space="preserve">Rolnicy indywidualni </t>
  </si>
  <si>
    <t>Zaktualizowany średni okres zwrotu według długości okresu przeszacowania</t>
  </si>
  <si>
    <t>w tym: z tytułu kart kredytowych</t>
  </si>
  <si>
    <t>powyżej 3 miesięcy do 6 miesięcy włącznie</t>
  </si>
  <si>
    <t>powyżej 6 miesięcy do 1 roku włącznie</t>
  </si>
  <si>
    <t>ZF01 - Zobowiązania finansowe według wartości bilansowej w podziale na waluty oraz według produktów i podmiotów</t>
  </si>
  <si>
    <t>NWTZ03.2.2.</t>
  </si>
  <si>
    <t>ZWE01 - Zobowiązania z tytułu własnej emisji w podziale  na produkty oraz według terminów pierwotnych</t>
  </si>
  <si>
    <t>Obligacje, które za zgodą KNF są zaliczane  do funduszy własnych</t>
  </si>
  <si>
    <t xml:space="preserve">PUK01 - Promesy udzielenia kredytu według wartości nominalnej </t>
  </si>
  <si>
    <t>ZWE02 - Zobowiązania z tytułu własnej emisji w podziale  na produkty oraz według terminów wymagalności</t>
  </si>
  <si>
    <t>Przychody/zysk</t>
  </si>
  <si>
    <t>w tym: koszty użytkowania znaku firmowego</t>
  </si>
  <si>
    <t>inne wkłady (w tym: w spółdzielniach)</t>
  </si>
  <si>
    <t>w tym: lokaty z tytułu funduszy własnych</t>
  </si>
  <si>
    <t>w tym: lokaty nadobowiązkowe</t>
  </si>
  <si>
    <t>w tym: wartość wpisów do księgi wieczystej zabezpieczenia hipoteką</t>
  </si>
  <si>
    <t xml:space="preserve">Obligacje wskazane w art. 37 ust. 1 pkt 1a) ustawy o skok </t>
  </si>
  <si>
    <t>w tym: środki na rachunkach w Kasie Krajowej</t>
  </si>
  <si>
    <t>w tym: dodatkowe środki określone przez Kasę Krajową na podstawie art. 39 ust. 1 ustawy o skok</t>
  </si>
  <si>
    <t>RPL02 - Rezerwa płynna</t>
  </si>
  <si>
    <t>Suma (rezerwa płynna)</t>
  </si>
  <si>
    <t>Limit 10% funduszu oszczędnościowo-pożyczkowego</t>
  </si>
  <si>
    <t>Zobowiązania kasy z tytułu otrzymanego od Kasy Krajowej kredytu płynnościowego</t>
  </si>
  <si>
    <t xml:space="preserve">RNIZ01 - Informacja o składzie rady nadzorczej i zarządu kasy </t>
  </si>
  <si>
    <t>Liczba pojedynczych przekroczeń ponad 10% funduszu oszczędnościowo-pożyczkowego z tytułu łącznej kwoty pożyczek i kredytów udzielonych poszczególnym członkom kasy oraz zobowiązań tych członków wynikających z udzielonych poręczeń</t>
  </si>
  <si>
    <t>Banki, w tym:</t>
  </si>
  <si>
    <t>Papiery wartościowe, w tym:</t>
  </si>
  <si>
    <t>Wynik brutto stanowiący podstawę opodatkowania według deklaracji podatkowej</t>
  </si>
  <si>
    <t>REGUŁY KONTROLNE DO FORMULARZY SPRAWOZDAWCZYCH  DLA  KAS</t>
  </si>
  <si>
    <t>uwagi</t>
  </si>
  <si>
    <t>Nazwa pola sprawozdawczego</t>
  </si>
  <si>
    <t>relacja</t>
  </si>
  <si>
    <t>Oczekiwana wartość</t>
  </si>
  <si>
    <t>aktywa</t>
  </si>
  <si>
    <t>IK02A.21._B</t>
  </si>
  <si>
    <t>minus</t>
  </si>
  <si>
    <t>BA02.10._A</t>
  </si>
  <si>
    <t>BP02.14._A</t>
  </si>
  <si>
    <t>PLK02.2._A</t>
  </si>
  <si>
    <t>PKZ02.16._A</t>
  </si>
  <si>
    <t>Zysk</t>
  </si>
  <si>
    <t>RZS02.20._A</t>
  </si>
  <si>
    <t>BP02.12._A</t>
  </si>
  <si>
    <t>PLK02.1._A</t>
  </si>
  <si>
    <t>FWW01.18._A</t>
  </si>
  <si>
    <t>PKZ02.8._A</t>
  </si>
  <si>
    <t>FWW01.1._A</t>
  </si>
  <si>
    <t>FW02.8._B</t>
  </si>
  <si>
    <t>FWW01.2._A</t>
  </si>
  <si>
    <t>BP02.9._A</t>
  </si>
  <si>
    <t>GAP01.1._A</t>
  </si>
  <si>
    <t>BA02.1.1._A</t>
  </si>
  <si>
    <t>IK02A.1._B</t>
  </si>
  <si>
    <t>PLK02.5.1._A</t>
  </si>
  <si>
    <t>rachunki bankowe</t>
  </si>
  <si>
    <t>BA02.1.2._A</t>
  </si>
  <si>
    <t>IK02A.2._B+IK02A.3._B</t>
  </si>
  <si>
    <t>AF01.1._A</t>
  </si>
  <si>
    <t>BA02.2.1.1._A</t>
  </si>
  <si>
    <t>AF01.2._A</t>
  </si>
  <si>
    <t>BA02.2.1.2._A</t>
  </si>
  <si>
    <t>AF01.3._A</t>
  </si>
  <si>
    <t>BA02.2.1.3._A</t>
  </si>
  <si>
    <t>AF02.1._B</t>
  </si>
  <si>
    <t>BA02.2.2.1._A</t>
  </si>
  <si>
    <t>AF02.2._B</t>
  </si>
  <si>
    <t>BA02.2.2.2._A</t>
  </si>
  <si>
    <t>AF02.3._B</t>
  </si>
  <si>
    <t>BA02.2.2.3._A</t>
  </si>
  <si>
    <t>AF03.1._E</t>
  </si>
  <si>
    <t>BA02.3.1._A</t>
  </si>
  <si>
    <t>AF03.2._E</t>
  </si>
  <si>
    <t>BA02.3.2._A</t>
  </si>
  <si>
    <t>AF03.3._E</t>
  </si>
  <si>
    <t>BA02.3.3._A</t>
  </si>
  <si>
    <t>AF04.1._E</t>
  </si>
  <si>
    <t>BA02.4.1._A</t>
  </si>
  <si>
    <t>AF04.2._E</t>
  </si>
  <si>
    <t>BA02.4.2._A</t>
  </si>
  <si>
    <t>AF04.3._E</t>
  </si>
  <si>
    <t>BA02.4.3._A</t>
  </si>
  <si>
    <t>AF05.1._E</t>
  </si>
  <si>
    <t>BA02.5.1._A</t>
  </si>
  <si>
    <t>AF05.2._E</t>
  </si>
  <si>
    <t>BA02.5.2._A</t>
  </si>
  <si>
    <t>AT01.2._A-AT01.2._B</t>
  </si>
  <si>
    <t>BA02.6._A</t>
  </si>
  <si>
    <t>ST01.21._G</t>
  </si>
  <si>
    <t>PLK02.7.1._A</t>
  </si>
  <si>
    <t>WNIP</t>
  </si>
  <si>
    <t>AT01.3._A-AT01.3._B</t>
  </si>
  <si>
    <t>BA02.7._A</t>
  </si>
  <si>
    <t>WNIP01.21._D</t>
  </si>
  <si>
    <t>PLK02.7.2._A</t>
  </si>
  <si>
    <t>ST03.7._A</t>
  </si>
  <si>
    <t>AT01.2.6._A-AT01.2.6._B</t>
  </si>
  <si>
    <t>RMK</t>
  </si>
  <si>
    <t>RMK01.1._A</t>
  </si>
  <si>
    <t>BA02.8._A</t>
  </si>
  <si>
    <t>PA01.1._A+PA01.2._A</t>
  </si>
  <si>
    <t>BA02.9._A</t>
  </si>
  <si>
    <t>ZF02.1._A</t>
  </si>
  <si>
    <t>BP02.1.2.1._A</t>
  </si>
  <si>
    <t>ZF02.1._B</t>
  </si>
  <si>
    <t>BP02.1.1.1._A</t>
  </si>
  <si>
    <t>ZF02.1._C</t>
  </si>
  <si>
    <t>BP02.2.1._A</t>
  </si>
  <si>
    <t>ZF02.2._A</t>
  </si>
  <si>
    <t>BP02.1.2.2._A</t>
  </si>
  <si>
    <t>ZF02.2._B</t>
  </si>
  <si>
    <t>BP02.1.1.2._A</t>
  </si>
  <si>
    <t>ZF02.2._C</t>
  </si>
  <si>
    <t>BP02.2.2._A</t>
  </si>
  <si>
    <t>ZF02.3._A</t>
  </si>
  <si>
    <t>BP02.1.2.3._A</t>
  </si>
  <si>
    <t>ZF02.3._B</t>
  </si>
  <si>
    <t>BP02.1.1.3._A</t>
  </si>
  <si>
    <t>ZF02.3._C</t>
  </si>
  <si>
    <t>BP02.2.3._A</t>
  </si>
  <si>
    <t>rezerwy</t>
  </si>
  <si>
    <t>BP02.3.1._A</t>
  </si>
  <si>
    <t>RE01.7._H</t>
  </si>
  <si>
    <t>BP02.3._A</t>
  </si>
  <si>
    <t>ZWB01.1._A</t>
  </si>
  <si>
    <t>BP02.4._A</t>
  </si>
  <si>
    <t>RMK02.1._A</t>
  </si>
  <si>
    <t>BP02.5._A</t>
  </si>
  <si>
    <t>FSIZ01.1._A</t>
  </si>
  <si>
    <t>BP02.6._A</t>
  </si>
  <si>
    <t>FW03.1.2._A</t>
  </si>
  <si>
    <t>BP02.10._A</t>
  </si>
  <si>
    <t>DPW01.1._A+DPW01.1._B+DPW01.1._C+ DPW01.1._D+DPW01.1._E+DPW01.1._F+DPW01.1._G+DPW01.1._H+DPW01.1._I+DPW01.1._J+DPW01.1._K+DPW01.1._L+DPW01.1._M+DPW01.1._N+DPW01.1._O+DPW01.1._P+DPW01.1._R+DPW01.1._S+DPW01.1._T+DPW01.1._U+DPW01.1._V+DPW01.1._W+DPW01.1._X+DPW01.1._Y+DPW01.1._Z+DPW01.1._AA+DPW01.1._AB+DPW01.1._AC+DPW01.1._AD+DPW01.1._AE+DPW01.1._AF+DPW01.1._AG+DPW01.1._AH+DPW01.1._AI+DPW01.1._AJ</t>
  </si>
  <si>
    <t>BA02.2.1.2._A+BA02.2.2.2._A+BA02.3.2._A+BA02.4.2._A+BA02.5.1._A</t>
  </si>
  <si>
    <t>DPW02.2._H</t>
  </si>
  <si>
    <t>DPW03.4._B+DPW03.4._D+DPW03.4._F+DPW03.4._H+DPW03.4._J+DPW03.4._L+DPW03.4._N</t>
  </si>
  <si>
    <t>DPW06.4._A+DPW06.4._B+DPW06.4._C+DPW06.4._D+DPW06.4._E+DPW06.4._F+DPW06.4._G</t>
  </si>
  <si>
    <t>BA02.2.1.1._A+BA02.2.2.1._A+BA02.3.1._A</t>
  </si>
  <si>
    <t>DPW02.1._H</t>
  </si>
  <si>
    <t>DPW04.4._B+DPW04.4._D+DPW04.4._F+DPW04.4._H</t>
  </si>
  <si>
    <t>IK02A.4._B+IK02A.14._B+IK02A.18._B+IK02A.19.1._B+IK02A.20.1.</t>
  </si>
  <si>
    <t>NKIP01.8._C+NKIP01.8._F+NKIP01.8._I+NKIP01.8._L+NKIP01.8._O+NKIP01.8._S+NKIP01.8._V</t>
  </si>
  <si>
    <t>BA02.4._A</t>
  </si>
  <si>
    <t>NKIP03.8._B+NKIP03.8._D+NKIP03.8._F+NKIP03.8._J+NKIP03.8._N+NKIP03.8._R</t>
  </si>
  <si>
    <t>NKIP05.5._L</t>
  </si>
  <si>
    <t>NKIP05.1._L</t>
  </si>
  <si>
    <t>NKIP03.8._B+NKIP03.8._D+NKIP03.8._F</t>
  </si>
  <si>
    <t>NKIP05.2._L</t>
  </si>
  <si>
    <t>NKIP03.8._J</t>
  </si>
  <si>
    <t>NKIP05.3._L</t>
  </si>
  <si>
    <t>NKIP03.8._N</t>
  </si>
  <si>
    <t>NKIP05.4._L</t>
  </si>
  <si>
    <t>NKIP03.8._R</t>
  </si>
  <si>
    <t>NWTZ03.1._B+NWTZ03.1._D+NWTZ03.1._F+NWTZ03.1._H+NWTZ03.1._J+NWTZ03.1._L+NWTZ03.1._N+NWTZ03.1._P+NWTZ03.1._S+NWTZ03.1._U</t>
  </si>
  <si>
    <t>NWTZ04.1._B+NWTZ04.1._D+NWTZ04.1._F+NWTZ04.1._H+NWTZ04.1._J+NWTZ04.1._L+NWTZ04.1._N+NWTZ04.1._P+NWTZ04.1._S+NWTZ04.1._U</t>
  </si>
  <si>
    <t>NO01.8._A+NO01.8._B+NO01.8._C+NO01.8._E+NO01.8._F+NO01.8._H+NO01.8._I+NO01.8._J+NO01.8._L+NO01.8._M+NO01.8._O+NO01.8._P+NO01.8._R+NO01.8._T+NO01.8._U+NO01.8._W+NO01.8._X+NO01.8._Y+NO01.8._AA+NO01.8._AB+NO01.8._AD+NO01.8._AE+NO01.8._AF+NO01.8._AH+NO01.8._AI</t>
  </si>
  <si>
    <t>odpisy aktualizujące</t>
  </si>
  <si>
    <t>NKIP01.8._B+NKIP01.8._E+NKIP01.8._H+NKIP01.8._K+NKIP01.8._N+NKIP01.8._R+NKIP01.8._U</t>
  </si>
  <si>
    <t>NKIP03.8._AA+NKIP03.8._CC+NKIP03.8._EE+NKIP03.8._I+NKIP03.8._M+NKIP03.8._Q</t>
  </si>
  <si>
    <t>NKIP05.5._K</t>
  </si>
  <si>
    <t>OA02.6._C</t>
  </si>
  <si>
    <t>liczba rachunków kredytowych</t>
  </si>
  <si>
    <t>DO03.4._A+DO03.4._B+DO03.4._C+DO03.4._D+DO03.4._E+DO03.4._F+DO03.4._G</t>
  </si>
  <si>
    <t>NWTZ03.1._A+NWTZ03.1._C+NWTZ03.1._E+NWTZ03.1._G+NWTZ03.1._I+NWTZ03.1._K+NWTZ03.1._M+NWTZ03.1._O+NWTZ03.1._R+NWTZ03.1._T</t>
  </si>
  <si>
    <t>zobowiązania finansowe</t>
  </si>
  <si>
    <t>BP02.1._A+BP02.2._A</t>
  </si>
  <si>
    <t>oszczędności</t>
  </si>
  <si>
    <t>BP02.1.1.1._A+BP02.1.2.1._A+BP02.2.1._A</t>
  </si>
  <si>
    <t>ZF07.8._A+ZF07.8._B+ZF07.8._C</t>
  </si>
  <si>
    <t>ZF08.4._B+ZF08.4._D+ZF08.4._F+ZF08.4._H+ZF08.4._J+ZF08.4._L</t>
  </si>
  <si>
    <t>ZF09.4._B+ZF09.4._D+ZF09.4._F+ZF09.4._H+ZF09.4._J+ZF09.4._L</t>
  </si>
  <si>
    <t>PLK02.10._A</t>
  </si>
  <si>
    <t>ZF06.3._G</t>
  </si>
  <si>
    <t>PKZ02.1._A</t>
  </si>
  <si>
    <t>PKZ02.1.1._A</t>
  </si>
  <si>
    <t>ZF06.1._G</t>
  </si>
  <si>
    <t>PKZ02.1.2._A</t>
  </si>
  <si>
    <t>ZF06.2._G</t>
  </si>
  <si>
    <t>liczba rachunków depozytowych</t>
  </si>
  <si>
    <t>ZF08.4._A+ZF08.4._C+ZF08.4._E+ZF08.4._G+ZF08.4._I+ZF08.4._K</t>
  </si>
  <si>
    <t>DO03.1._A+DO03.1._B+DO03.1._C+DO03.1._D+DO03.1._E+DO03.1._F+DO03.1._G+DO03.2._A+DO03.2._B+DO03.2._C+DO03.2._D+DO03.2._E+DO03.2._F+DO03.2._G</t>
  </si>
  <si>
    <t>ZF09.4._A+ZF09.4._C+ZF09.4._E+ZF09.4._G+ZF09.4._I+ZF09.4._K</t>
  </si>
  <si>
    <t>ZWE01.6._B+ZWE01.6._D+ZWE01.6._F</t>
  </si>
  <si>
    <t>BP02.1.1.2._A+BP02.1.2.2._A+BP02.2.2._A</t>
  </si>
  <si>
    <t>ZWE02.6._B+ZWE02.6._D+ZWE02.6._F</t>
  </si>
  <si>
    <t>RZS02.1.5._A</t>
  </si>
  <si>
    <t>RZS02.1.1._A</t>
  </si>
  <si>
    <t>RZS02.1.2._A</t>
  </si>
  <si>
    <t>RZS02.1.4._A</t>
  </si>
  <si>
    <t>RZS02.1.3._A</t>
  </si>
  <si>
    <t>RZS02.1._A</t>
  </si>
  <si>
    <t>RZS02.2.1._A</t>
  </si>
  <si>
    <t>RZS02.2.2._A</t>
  </si>
  <si>
    <t>RZS02.2.3._A</t>
  </si>
  <si>
    <t>RZS02.10._A</t>
  </si>
  <si>
    <t>PIK03.7._A</t>
  </si>
  <si>
    <t>RZS02.12._A</t>
  </si>
  <si>
    <t>PIK04.1._A</t>
  </si>
  <si>
    <t>RZS02.16.1._A</t>
  </si>
  <si>
    <t>PIK04.2._A</t>
  </si>
  <si>
    <t>RZS02.16.2._A</t>
  </si>
  <si>
    <t>RZS02.18._A</t>
  </si>
  <si>
    <t>RZS02.5.1._A</t>
  </si>
  <si>
    <t>RZS02.5.2._A</t>
  </si>
  <si>
    <t>F.Stabilizacyjny</t>
  </si>
  <si>
    <t>IK02A.5._B</t>
  </si>
  <si>
    <t>BA02.9.1._A</t>
  </si>
  <si>
    <t>FS01.5._A</t>
  </si>
  <si>
    <t>NLOK02.4._A+NLOK02.4._B+NLOK02.4._C+NLOK02.4._D+NLOK02.4._E+NLOK02.4._F+NLOK02.4._G+NLOK02.4._H+NLOK02.4._I+NLOK02.4._J+NLOK02.4._K+NLOK02.4._L+NLOK02.4._M+NLOK02.4._N+NLOK02.4._O+NLOK02.4._P+NLOK02.4._R+NLOK02.4._S+NLOK02.4._T+NLOK02.4._U+NLOK02.4._V+NLOK02.4._W+NLOK02.4._X+NLOK02.4._Y+NLOK02.4._Z+NLOK02.4._AA+NLOK02.4._AB+NLOK02.4._AC+NLOK02.4._AD+NLOK02.4._AE+NLOK02.4._AF+NLOK02.4._AG</t>
  </si>
  <si>
    <t>IK02A.6._B+IK02A.7._B+IK02A.17._B</t>
  </si>
  <si>
    <t>PKZ03.1._A</t>
  </si>
  <si>
    <t>obligacje banków</t>
  </si>
  <si>
    <t>DPW01.1.2._C+DPW01.1.2._J+DPW01.1.2._R+DPW01.1.2._Y+DPW01.1.2._AF</t>
  </si>
  <si>
    <t>IK02A.13._B</t>
  </si>
  <si>
    <t>DPW03.2._F</t>
  </si>
  <si>
    <t>obligacje rządowe</t>
  </si>
  <si>
    <t>DPW01.1.2._A+DPW01.1.2._B+DPW01.1.2._H+DPW01.1.2._I+DPW01.1.2._O+DPW01.1.2._P+DPW01.1.2._W+DPW01.1.2._X+DPW01.1.2._AD+DPW01.1.2._AE</t>
  </si>
  <si>
    <t>IK02A.11._B</t>
  </si>
  <si>
    <t>DPW03.2._B+DPW03.2._D</t>
  </si>
  <si>
    <t>j.u.f.i</t>
  </si>
  <si>
    <t>IK02A.14._B</t>
  </si>
  <si>
    <t>PKZ03.4._A</t>
  </si>
  <si>
    <t>rezerwa płynna</t>
  </si>
  <si>
    <t>PLK02.9._A</t>
  </si>
  <si>
    <t>RPL02.4._F</t>
  </si>
  <si>
    <t>RPL02.2._F</t>
  </si>
  <si>
    <t>PLK02.9.2._A</t>
  </si>
  <si>
    <t>Nazwa formularza</t>
  </si>
  <si>
    <t>Konieczna weryfikacja</t>
  </si>
  <si>
    <t>wszystkie formularze</t>
  </si>
  <si>
    <t>weryfikacja czy wszystkie pola zostały wypełnione</t>
  </si>
  <si>
    <t xml:space="preserve">weryfikacja sum częściowych kolumny A-G </t>
  </si>
  <si>
    <t>weryfikacja sum częściowych kolumna A</t>
  </si>
  <si>
    <t>weryfikacje takie jak dotychczas</t>
  </si>
  <si>
    <t>weryfikacja sum częściowych kolumna A - B</t>
  </si>
  <si>
    <t>weryfikacja sum częściowych kolumna A - E</t>
  </si>
  <si>
    <t>weryfikacja sum częściowych kolumna A - G</t>
  </si>
  <si>
    <t>Weryfikacja wierszy suma kolumn A do F = G</t>
  </si>
  <si>
    <t>weryfikacja sum częściowych kolumna A - D</t>
  </si>
  <si>
    <t>Weryfikacja wierszy suma kolumn A do C = D</t>
  </si>
  <si>
    <t>weryfikacja sum częściowych kolumna A - C</t>
  </si>
  <si>
    <t>weryfikacja sum częściowych kolumna A - H</t>
  </si>
  <si>
    <t>Weryfikacja wierszy suma kolumn A do G = H</t>
  </si>
  <si>
    <t>weryfikacja sum częściowych kolumna A - AG</t>
  </si>
  <si>
    <t>weryfikacja sum częściowych kolumna A - I</t>
  </si>
  <si>
    <t>Weryfikacja wierszy suma kolumn F - G = H</t>
  </si>
  <si>
    <t>weryfikacja sum częściowych kolumna A - L</t>
  </si>
  <si>
    <t>weryfikacja sum w wierszach suma(B:H)= I</t>
  </si>
  <si>
    <t>weryfikacja sum częściowych kolumna A - F</t>
  </si>
  <si>
    <t>analogiczne weryfikacje jak dla NKIP01</t>
  </si>
  <si>
    <t>analogiczne weryfikacje jak dla NKIP02</t>
  </si>
  <si>
    <t>weryfikacja sum częściowych kolumna A - U</t>
  </si>
  <si>
    <t>weryfikacja sum częściowych kolumna B</t>
  </si>
  <si>
    <t>IK02A</t>
  </si>
  <si>
    <t>DPW07.7._A+DPW07.7._B+DPW07.7._C+DPW07.7._D+DPW07.7._E+DPW07.7._F+DPW07.7._G</t>
  </si>
  <si>
    <t>DPW01.2._C+DPW01.2._E+DPW01.2._F+DPW01.2._G+DPW01.2._J+DPW01.2._M+DPW01.2._N+DPW01.2._R+DPW01.2._U+DPW01.2._V+DPW01.2._Y+DPW01.2._AB+DPW01.2._AC+DPW01.2._AF+DPW01.2._AI+DPW01.2._AJ+DPW01.2._D+DPW01.2._K+DPW01.2._S+DPW01.2._Z+DPW01.2._AG</t>
  </si>
  <si>
    <t>GAP01.2._A</t>
  </si>
  <si>
    <t>PIK05.1._A+PIK05.2._A+PIK05.3._A</t>
  </si>
  <si>
    <t>RZS02.11._A</t>
  </si>
  <si>
    <t>Weryfikacja sum częściowych</t>
  </si>
  <si>
    <t xml:space="preserve">AF04.1. </t>
  </si>
  <si>
    <t xml:space="preserve">AF04.2. </t>
  </si>
  <si>
    <t xml:space="preserve">AF04.3. </t>
  </si>
  <si>
    <t xml:space="preserve">AF04.4. </t>
  </si>
  <si>
    <t xml:space="preserve">AF03.1. </t>
  </si>
  <si>
    <t xml:space="preserve">AF03.2. </t>
  </si>
  <si>
    <t xml:space="preserve">AF03.3. </t>
  </si>
  <si>
    <t xml:space="preserve">AF03.4. </t>
  </si>
  <si>
    <t>Weryfikacja częściowa</t>
  </si>
  <si>
    <t>W tym: restrukturyzacje:</t>
  </si>
  <si>
    <t>ZF09.4.9</t>
  </si>
  <si>
    <t>ZF01.10._A+ZF01.10._B+ZF01.10._C+ZF01.10._E+ZF01.10._F+ZF01.10._G+ZF01.10._H+ZF01.10._I+ZF01.10._J+ZF01.10._K+ZF01.10._L+ZF01.10._M+ZF01.10._N+ZF01.10._O+ZF01.10._P+ZF01.10._R+ZF01.10._S+ZF01.10._T+ZF01.10._U+ZF01.10._V+ZF01.10._W+ZF01.10._X+ZF01.10._Y+ZF01.10._Z+ZF01.10._AA</t>
  </si>
  <si>
    <t>ZF03.5._A+ZF03.5._B+ZF03.5._C+ZF03.5._D+ZF03.5._E+ZF03.5._F+ZF03.5._G+ZF03.5._H</t>
  </si>
  <si>
    <t>zf04.5._A+zf04.5._B+zf04.5._C+zf04.5._D+zf04.5._E+zf04.5._F+zf04.5._G+zf04.5._H</t>
  </si>
  <si>
    <t>DPW04.2.3._B+DPW04.2.3._D+DPW04.2.3._F+DPW04.2.3._H+DPW04.3.3._B+DPW04.3.3._D++DPW04.3.3._F+DPW04.3.3._H</t>
  </si>
  <si>
    <t>Częstotliwość przekazywania danych sprawozdawczych</t>
  </si>
  <si>
    <t>miesięcznie</t>
  </si>
  <si>
    <t xml:space="preserve">kwartalnie </t>
  </si>
  <si>
    <t>(w terminie do ostatniego dnia miesiąca następującego po miesiącu, za który te dane są sporządzane)</t>
  </si>
  <si>
    <t>(w terminie do ostatniego dnia miesiąca następującego po kwartale, za który te dane są sporządzane)</t>
  </si>
  <si>
    <t>L.p.</t>
  </si>
  <si>
    <t>Symbol formularza</t>
  </si>
  <si>
    <t>Tytuł formularza</t>
  </si>
  <si>
    <t>„+” – obowiązek przekazania</t>
  </si>
  <si>
    <t>„-” – brak obowiązku przekazania</t>
  </si>
  <si>
    <t>Status walidacji arkuszy</t>
  </si>
  <si>
    <t>Walidacja arkusza</t>
  </si>
  <si>
    <t>Formualrz wymaga zmiany numerów i etykiet</t>
  </si>
  <si>
    <t>miesięczna</t>
  </si>
  <si>
    <t>kwartalna</t>
  </si>
  <si>
    <t>Częstotliwość</t>
  </si>
  <si>
    <t>Walidacje między arkuszami</t>
  </si>
  <si>
    <t>ZF01.10._A+ZF01.10._B</t>
  </si>
  <si>
    <t>AF09.7.3.</t>
  </si>
  <si>
    <t>AF09.7.4.</t>
  </si>
  <si>
    <t>AF09.7.5.</t>
  </si>
  <si>
    <t>AF09.7.6.</t>
  </si>
  <si>
    <t>AF09.7.7.</t>
  </si>
  <si>
    <t>FWW01.9.1.</t>
  </si>
  <si>
    <t>FWW01.10.1.</t>
  </si>
  <si>
    <t>FWW01.11.</t>
  </si>
  <si>
    <t>FWW01.12.</t>
  </si>
  <si>
    <t>FWW01.13.</t>
  </si>
  <si>
    <t>FWW01.14.</t>
  </si>
  <si>
    <t>FWW01.15.</t>
  </si>
  <si>
    <t>FWW01.16.</t>
  </si>
  <si>
    <t>FWW01.17.</t>
  </si>
  <si>
    <t>FWW01.19.</t>
  </si>
  <si>
    <t>FWW01.20.</t>
  </si>
  <si>
    <t>FWW01.21.</t>
  </si>
  <si>
    <t>FWW01.22.</t>
  </si>
  <si>
    <t>FWW01.23.</t>
  </si>
  <si>
    <t>FWW01.24.</t>
  </si>
  <si>
    <t>IK02A.6.1.</t>
  </si>
  <si>
    <t>IK02A.6.2.</t>
  </si>
  <si>
    <t>NKIP05.1.7.</t>
  </si>
  <si>
    <t>NKIP05.3.7.</t>
  </si>
  <si>
    <t>NWTZ01.1.</t>
  </si>
  <si>
    <t>NWTZ01.2.</t>
  </si>
  <si>
    <t>NWTZ01.3.</t>
  </si>
  <si>
    <t>NWTZ01.4.</t>
  </si>
  <si>
    <t>NWTZ01.5.</t>
  </si>
  <si>
    <t>NWTZ01.6.</t>
  </si>
  <si>
    <t>NWTZ01.7.</t>
  </si>
  <si>
    <t>NWTZ01.8.</t>
  </si>
  <si>
    <t>RZS02.7.1.</t>
  </si>
  <si>
    <t>WK01.8.1.</t>
  </si>
  <si>
    <t>WK01.5.1.</t>
  </si>
  <si>
    <t>WK01.3.2.</t>
  </si>
  <si>
    <t>WK01.3.1.</t>
  </si>
  <si>
    <t>FWW01.9.</t>
  </si>
  <si>
    <t>FWW01.10.</t>
  </si>
  <si>
    <t>W tym: liczba kobiet</t>
  </si>
  <si>
    <t>BP02.8._A</t>
  </si>
  <si>
    <t>NKIP04.7._B+NKIP04.7._D+NKIP04.7._F+NKIP04.7._J+NKIP04.7._N+NKIP04.7._R</t>
  </si>
  <si>
    <t>NKIP02.7._C+NKIP02.7._F+NKIP02.7._I+NKIP02.7._L+NKIP02.7._O+NKIP02.7._S+NKIP02.7._V</t>
  </si>
  <si>
    <t>NWTZ01.8._A+NWTZ01.8._B+NWTZ01.8._C+NWTZ01.8._D+NWTZ01.8._E+NWTZ01.8._F+NWTZ01.8._G+NWTZ01.8._H+NWTZ01.8._I</t>
  </si>
  <si>
    <t>NWTZ02.8._A+NWTZ02.8._B+NWTZ02.8._C+NWTZ02.8._D+NWTZ02.8._E+NWTZ02.8._F+NWTZ02.8._G+NWTZ02.8._H+NWTZ02.8._I</t>
  </si>
  <si>
    <t>NKIP02.7._B+NKIP02.7._E+NKIP02.7._H+NKIP02.7._K+NKIP02.7._N+NKIP02.7._R+NKIP02.7._U</t>
  </si>
  <si>
    <t>NKIP04.7._AA+NKIP04.7._CC+NKIP04.7._EE+NKIP04.7._I+NKIP04.7._M+NKIP04.7._Q</t>
  </si>
  <si>
    <t>RE01.7._F</t>
  </si>
  <si>
    <t>WK01.18._B</t>
  </si>
  <si>
    <t>FWW01.19._A</t>
  </si>
  <si>
    <t>FWW01.20._A</t>
  </si>
  <si>
    <t>WK02.5._F</t>
  </si>
  <si>
    <t>WK03.8._D</t>
  </si>
  <si>
    <t>FWW01.21._A</t>
  </si>
  <si>
    <t>Weryfiakcja reguł kontrolnych</t>
  </si>
  <si>
    <t>nr formuły</t>
  </si>
  <si>
    <t>RKM.01</t>
  </si>
  <si>
    <t>RKM.02</t>
  </si>
  <si>
    <t>RKM.03</t>
  </si>
  <si>
    <t>RKM.04</t>
  </si>
  <si>
    <t>RKM.05</t>
  </si>
  <si>
    <t>RKM.06</t>
  </si>
  <si>
    <t>RKM.07</t>
  </si>
  <si>
    <t>RKM.08</t>
  </si>
  <si>
    <t>RKM.09</t>
  </si>
  <si>
    <t>RKM.10</t>
  </si>
  <si>
    <t>RKM.11</t>
  </si>
  <si>
    <t>RKM.12</t>
  </si>
  <si>
    <t>RKM.13</t>
  </si>
  <si>
    <t>RKM.14</t>
  </si>
  <si>
    <t>RKM.15</t>
  </si>
  <si>
    <t>RKM.16</t>
  </si>
  <si>
    <t>RKM.17</t>
  </si>
  <si>
    <t>RKM.18</t>
  </si>
  <si>
    <t>RKM.19</t>
  </si>
  <si>
    <t>RKM.20</t>
  </si>
  <si>
    <t>RKM.21</t>
  </si>
  <si>
    <t>RKM.22</t>
  </si>
  <si>
    <t>RKM.23</t>
  </si>
  <si>
    <t>RKM.24</t>
  </si>
  <si>
    <t>RKM.25</t>
  </si>
  <si>
    <t>RKM.26</t>
  </si>
  <si>
    <t>RKM.27</t>
  </si>
  <si>
    <t>RKM.28</t>
  </si>
  <si>
    <t>RKM.29</t>
  </si>
  <si>
    <t>RKM.30</t>
  </si>
  <si>
    <t>RKM.31</t>
  </si>
  <si>
    <t>RKM.32</t>
  </si>
  <si>
    <t>RKM.33</t>
  </si>
  <si>
    <t>RKM.34</t>
  </si>
  <si>
    <t>RKM.35</t>
  </si>
  <si>
    <t>RKM.36</t>
  </si>
  <si>
    <t>RKM.37</t>
  </si>
  <si>
    <t>RKM.38</t>
  </si>
  <si>
    <t>RKM.39</t>
  </si>
  <si>
    <t>RKM.40</t>
  </si>
  <si>
    <t>RKM.41</t>
  </si>
  <si>
    <t>RKM.42</t>
  </si>
  <si>
    <t>RKM.43</t>
  </si>
  <si>
    <t>RKM.44</t>
  </si>
  <si>
    <t>RKM.45</t>
  </si>
  <si>
    <t>RKM.46</t>
  </si>
  <si>
    <t>RKM.47</t>
  </si>
  <si>
    <t>RKM.48</t>
  </si>
  <si>
    <t>RKM.49</t>
  </si>
  <si>
    <t>RKM.50</t>
  </si>
  <si>
    <t>RKM.51</t>
  </si>
  <si>
    <t>RKM.52</t>
  </si>
  <si>
    <t>RKM.53</t>
  </si>
  <si>
    <t>RKM.54</t>
  </si>
  <si>
    <t>RKM.55</t>
  </si>
  <si>
    <t>RKM.56</t>
  </si>
  <si>
    <t>RKM.57</t>
  </si>
  <si>
    <t>RKM.58</t>
  </si>
  <si>
    <t>RKM.59</t>
  </si>
  <si>
    <t>RKM.60</t>
  </si>
  <si>
    <t>RKM.61</t>
  </si>
  <si>
    <t>RKM.62</t>
  </si>
  <si>
    <t>RKM.63</t>
  </si>
  <si>
    <t>RKM.64</t>
  </si>
  <si>
    <t>RKM.65</t>
  </si>
  <si>
    <t>RKM.66</t>
  </si>
  <si>
    <t>RKM.67</t>
  </si>
  <si>
    <t>RKM.68</t>
  </si>
  <si>
    <t>RKM.69</t>
  </si>
  <si>
    <t>RKM.70</t>
  </si>
  <si>
    <t>RKM.71</t>
  </si>
  <si>
    <t>RKM.72</t>
  </si>
  <si>
    <t>RKM.73</t>
  </si>
  <si>
    <t>RKM.74</t>
  </si>
  <si>
    <t>RKM.75</t>
  </si>
  <si>
    <t>RKM.76</t>
  </si>
  <si>
    <t>RKM.77</t>
  </si>
  <si>
    <t>RKM.78</t>
  </si>
  <si>
    <t>RKM.79</t>
  </si>
  <si>
    <t>RKM.80</t>
  </si>
  <si>
    <t>RKM.81</t>
  </si>
  <si>
    <t>RKM.82</t>
  </si>
  <si>
    <t>RKM.83</t>
  </si>
  <si>
    <t>RKM.84</t>
  </si>
  <si>
    <t>RKK.01</t>
  </si>
  <si>
    <t>RKK.08</t>
  </si>
  <si>
    <t>RKK.02</t>
  </si>
  <si>
    <t>RKK.03</t>
  </si>
  <si>
    <t>RKK.04</t>
  </si>
  <si>
    <t>RKK.05</t>
  </si>
  <si>
    <t>RKK.06</t>
  </si>
  <si>
    <t>RKK.07</t>
  </si>
  <si>
    <t>RKK.09</t>
  </si>
  <si>
    <t>RKK.10</t>
  </si>
  <si>
    <t>RKK.11</t>
  </si>
  <si>
    <t>RKK.12</t>
  </si>
  <si>
    <t>RKK.13</t>
  </si>
  <si>
    <t>RKK.14</t>
  </si>
  <si>
    <t>RKK.15</t>
  </si>
  <si>
    <t>RKK.16</t>
  </si>
  <si>
    <t>RKK.17</t>
  </si>
  <si>
    <t>RKK.18</t>
  </si>
  <si>
    <t>RKK.19</t>
  </si>
  <si>
    <t>RKK.20</t>
  </si>
  <si>
    <t>RKK.21</t>
  </si>
  <si>
    <t>RKK.22</t>
  </si>
  <si>
    <t>RKK.23</t>
  </si>
  <si>
    <t>RKK.24</t>
  </si>
  <si>
    <t>RKK.25</t>
  </si>
  <si>
    <t>RKK.26</t>
  </si>
  <si>
    <t>RKK.27</t>
  </si>
  <si>
    <t>RKK.28</t>
  </si>
  <si>
    <t>RKK.29</t>
  </si>
  <si>
    <t>RKK.30</t>
  </si>
  <si>
    <t>RKK.31</t>
  </si>
  <si>
    <t>RKK.32</t>
  </si>
  <si>
    <t>RKK.33</t>
  </si>
  <si>
    <t>RKK.34</t>
  </si>
  <si>
    <t>RKK.35</t>
  </si>
  <si>
    <t>RKK.36</t>
  </si>
  <si>
    <t>RKK.37</t>
  </si>
  <si>
    <t>RKK.38</t>
  </si>
  <si>
    <t>RKK.39</t>
  </si>
  <si>
    <t>RKK.40</t>
  </si>
  <si>
    <t>RKK.41</t>
  </si>
  <si>
    <t>RKK.42</t>
  </si>
  <si>
    <t>RKK.43</t>
  </si>
  <si>
    <t>RKK.44</t>
  </si>
  <si>
    <t>RKK.45</t>
  </si>
  <si>
    <t>RKK.46</t>
  </si>
  <si>
    <t>RKK.47</t>
  </si>
  <si>
    <t>RKK.48</t>
  </si>
  <si>
    <t>RKK.49</t>
  </si>
  <si>
    <t>RKK.50</t>
  </si>
  <si>
    <t>PIK01.12._A-PIK01.8._A</t>
  </si>
  <si>
    <t>PIK01.12._B-PIK01.8._B</t>
  </si>
  <si>
    <t>WK01.6._A</t>
  </si>
  <si>
    <t>KO01.1._A+KO01.1._B+KO01.1._C+KO01.1._D+KO01.1._E+KO01.1._F+KO01.1._G+KO01.2._A+KO01.2._B+KO01.2._C+KO01.2._D+KO01.2._E+KO01.2._F+KO01.2._G</t>
  </si>
  <si>
    <t>KO01.3._A+KO01.3._B+KO01.3._C+KO01.3._D+KO01.3._E+KO01.3._F+KO01.3._G</t>
  </si>
  <si>
    <t>KO01.4._A+KO01.4._B+KO01.4._C+KO01.4._D+KO01.4._E+KO01.4._F+KO01.4._G</t>
  </si>
  <si>
    <t>PO01.1._A+PO01.1._B+PO01.1._C+PO01.1._D+PO01.1._E+PO01.1._F+PO01.1._G+PO01.7._A+PO01.7._B+PO01.7._C+PO01.7._D+PO01.7._E+PO01.7._F+PO01.7._G</t>
  </si>
  <si>
    <t>PO01.2._A+PO01.2._B+PO01.2._C+PO01.2._D+PO01.2._E+PO01.2._F+PO01.2._G+PO01.3._A+PO01.3._B+PO01.3._C+PO01.3._D+PO01.3._E+PO01.3._F+PO01.3._G</t>
  </si>
  <si>
    <t>PO01.4._A+PO01.4._B+PO01.4._C+PO01.4._D+PO01.4._E+PO01.4._F+PO01.4._G</t>
  </si>
  <si>
    <t>PO01.5._A+PO01.5._B+PO01.5._C+PO01.5._D+PO01.5._E+PO01.5._F+PO01.5._G</t>
  </si>
  <si>
    <t>PO01.6._A+PO01.6._B+PO01.6._C+PO01.6._D+PO01.6._E+PO01.6._F+PO01.6._G</t>
  </si>
  <si>
    <t>PO02.7._A+PO02.7._B+PO02.7._C+PO02.7._D+PO02.7._E+PO02.7._F+PO02.7._G</t>
  </si>
  <si>
    <t>RPL02.5._F</t>
  </si>
  <si>
    <t>PLK02.10._A/10</t>
  </si>
  <si>
    <t>PIK06.1._A+PIK06.1._B+PIK06.1._C+PIK06.1._D+PIK06.1._E+PIK06.1._F+PIK06.1._G</t>
  </si>
  <si>
    <t>PIK06.3._A+PIK06.3._B+PIK06.3._C+PIK06.3._D+PIK06.3._E+PIK06.3._F+PIK06.3._G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</si>
</sst>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4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13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rgb="FFC00000"/>
      <name val="Calibri"/>
      <family val="2"/>
      <charset val="238"/>
    </font>
    <font>
      <sz val="8"/>
      <color rgb="FFFF0000"/>
      <name val="Verdana"/>
      <family val="2"/>
      <charset val="238"/>
    </font>
    <font>
      <sz val="11"/>
      <color indexed="8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rgb="FF00B0F0"/>
      <name val="Calibri"/>
      <family val="2"/>
      <charset val="238"/>
    </font>
    <font>
      <sz val="11"/>
      <color rgb="FF00B0F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8"/>
      <color theme="5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/>
      <bottom style="hair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17">
    <xf numFmtId="0" fontId="0" fillId="0" borderId="0"/>
    <xf numFmtId="0" fontId="4" fillId="0" borderId="0"/>
    <xf numFmtId="44" fontId="6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15" fillId="0" borderId="0"/>
    <xf numFmtId="0" fontId="6" fillId="0" borderId="0"/>
    <xf numFmtId="44" fontId="2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/>
    <xf numFmtId="0" fontId="23" fillId="0" borderId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158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9" fillId="0" borderId="1" xfId="1" applyFont="1" applyFill="1" applyBorder="1" applyAlignment="1">
      <alignment horizontal="center" textRotation="90" wrapText="1"/>
    </xf>
    <xf numFmtId="0" fontId="9" fillId="0" borderId="29" xfId="1" applyFont="1" applyFill="1" applyBorder="1" applyAlignment="1">
      <alignment horizontal="center" textRotation="90" wrapText="1"/>
    </xf>
    <xf numFmtId="0" fontId="9" fillId="0" borderId="33" xfId="1" applyFont="1" applyFill="1" applyBorder="1" applyAlignment="1">
      <alignment horizontal="center" textRotation="90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9" fillId="2" borderId="1" xfId="1" applyFont="1" applyFill="1" applyBorder="1" applyAlignment="1">
      <alignment horizontal="center" vertical="center" wrapText="1"/>
    </xf>
    <xf numFmtId="0" fontId="9" fillId="2" borderId="61" xfId="1" applyFont="1" applyFill="1" applyBorder="1" applyAlignment="1">
      <alignment horizontal="left" vertical="center" wrapText="1"/>
    </xf>
    <xf numFmtId="0" fontId="9" fillId="2" borderId="73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2" borderId="61" xfId="1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83" xfId="1" applyFont="1" applyFill="1" applyBorder="1" applyAlignment="1">
      <alignment horizontal="left" vertical="center" wrapText="1"/>
    </xf>
    <xf numFmtId="0" fontId="9" fillId="2" borderId="63" xfId="1" applyFont="1" applyFill="1" applyBorder="1" applyAlignment="1">
      <alignment horizontal="left" vertical="center" wrapText="1"/>
    </xf>
    <xf numFmtId="0" fontId="9" fillId="2" borderId="74" xfId="1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9" fillId="2" borderId="61" xfId="1" applyFont="1" applyFill="1" applyBorder="1" applyAlignment="1">
      <alignment vertical="center" wrapText="1"/>
    </xf>
    <xf numFmtId="0" fontId="9" fillId="2" borderId="73" xfId="1" applyFont="1" applyFill="1" applyBorder="1" applyAlignment="1">
      <alignment vertical="center" wrapText="1"/>
    </xf>
    <xf numFmtId="0" fontId="9" fillId="2" borderId="58" xfId="1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/>
    </xf>
    <xf numFmtId="0" fontId="9" fillId="2" borderId="65" xfId="1" applyFont="1" applyFill="1" applyBorder="1" applyAlignment="1">
      <alignment vertical="center" wrapText="1"/>
    </xf>
    <xf numFmtId="0" fontId="9" fillId="2" borderId="56" xfId="1" applyFont="1" applyFill="1" applyBorder="1" applyAlignment="1">
      <alignment vertical="center" wrapText="1"/>
    </xf>
    <xf numFmtId="0" fontId="9" fillId="0" borderId="31" xfId="1" applyFont="1" applyFill="1" applyBorder="1" applyAlignment="1">
      <alignment horizontal="center" textRotation="90" wrapText="1"/>
    </xf>
    <xf numFmtId="0" fontId="9" fillId="0" borderId="78" xfId="1" applyFont="1" applyFill="1" applyBorder="1" applyAlignment="1">
      <alignment horizontal="center" textRotation="90" wrapText="1"/>
    </xf>
    <xf numFmtId="0" fontId="9" fillId="0" borderId="44" xfId="1" applyFont="1" applyFill="1" applyBorder="1" applyAlignment="1">
      <alignment horizontal="center" textRotation="90" wrapText="1"/>
    </xf>
    <xf numFmtId="0" fontId="9" fillId="0" borderId="99" xfId="1" applyFont="1" applyFill="1" applyBorder="1" applyAlignment="1">
      <alignment horizontal="center" textRotation="90" wrapText="1"/>
    </xf>
    <xf numFmtId="0" fontId="9" fillId="0" borderId="14" xfId="1" applyFont="1" applyFill="1" applyBorder="1" applyAlignment="1">
      <alignment horizontal="center" textRotation="90" wrapText="1"/>
    </xf>
    <xf numFmtId="0" fontId="9" fillId="2" borderId="75" xfId="1" applyFont="1" applyFill="1" applyBorder="1" applyAlignment="1">
      <alignment horizontal="left" vertical="center" wrapText="1" indent="1"/>
    </xf>
    <xf numFmtId="0" fontId="9" fillId="2" borderId="95" xfId="1" applyFont="1" applyFill="1" applyBorder="1" applyAlignment="1">
      <alignment horizontal="left" vertical="center" wrapText="1" indent="1"/>
    </xf>
    <xf numFmtId="0" fontId="0" fillId="0" borderId="3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9" fillId="2" borderId="83" xfId="1" applyFont="1" applyFill="1" applyBorder="1" applyAlignment="1">
      <alignment vertical="center" wrapText="1"/>
    </xf>
    <xf numFmtId="0" fontId="9" fillId="2" borderId="63" xfId="1" applyFont="1" applyFill="1" applyBorder="1" applyAlignment="1">
      <alignment vertical="center" wrapText="1"/>
    </xf>
    <xf numFmtId="44" fontId="14" fillId="0" borderId="32" xfId="2" applyFont="1" applyFill="1" applyBorder="1" applyAlignment="1">
      <alignment horizontal="center" vertical="center" wrapText="1"/>
    </xf>
    <xf numFmtId="44" fontId="14" fillId="0" borderId="50" xfId="2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9" fillId="2" borderId="75" xfId="1" applyFont="1" applyFill="1" applyBorder="1" applyAlignment="1">
      <alignment vertical="center" wrapText="1"/>
    </xf>
    <xf numFmtId="0" fontId="9" fillId="0" borderId="50" xfId="1" applyFont="1" applyFill="1" applyBorder="1" applyAlignment="1">
      <alignment horizontal="center" textRotation="90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2" borderId="56" xfId="1" applyFont="1" applyFill="1" applyBorder="1" applyAlignment="1">
      <alignment wrapText="1"/>
    </xf>
    <xf numFmtId="0" fontId="9" fillId="2" borderId="61" xfId="1" applyFont="1" applyFill="1" applyBorder="1" applyAlignment="1">
      <alignment wrapText="1"/>
    </xf>
    <xf numFmtId="0" fontId="9" fillId="2" borderId="73" xfId="1" applyFont="1" applyFill="1" applyBorder="1" applyAlignment="1">
      <alignment wrapText="1"/>
    </xf>
    <xf numFmtId="0" fontId="0" fillId="0" borderId="2" xfId="0" applyFont="1" applyFill="1" applyBorder="1" applyAlignment="1"/>
    <xf numFmtId="0" fontId="9" fillId="2" borderId="75" xfId="1" applyFont="1" applyFill="1" applyBorder="1" applyAlignment="1">
      <alignment wrapText="1"/>
    </xf>
    <xf numFmtId="0" fontId="0" fillId="0" borderId="61" xfId="0" applyFont="1" applyBorder="1" applyAlignment="1">
      <alignment vertical="center"/>
    </xf>
    <xf numFmtId="0" fontId="9" fillId="2" borderId="75" xfId="1" applyFont="1" applyFill="1" applyBorder="1" applyAlignment="1">
      <alignment horizontal="left" wrapText="1"/>
    </xf>
    <xf numFmtId="0" fontId="0" fillId="0" borderId="24" xfId="0" applyFont="1" applyBorder="1" applyAlignment="1">
      <alignment horizontal="left" vertical="center"/>
    </xf>
    <xf numFmtId="0" fontId="9" fillId="2" borderId="2" xfId="1" applyFont="1" applyFill="1" applyBorder="1" applyAlignment="1">
      <alignment wrapText="1"/>
    </xf>
    <xf numFmtId="0" fontId="9" fillId="0" borderId="56" xfId="1" applyFont="1" applyFill="1" applyBorder="1" applyAlignment="1">
      <alignment wrapText="1"/>
    </xf>
    <xf numFmtId="0" fontId="9" fillId="0" borderId="65" xfId="1" applyFont="1" applyFill="1" applyBorder="1" applyAlignment="1">
      <alignment wrapText="1"/>
    </xf>
    <xf numFmtId="0" fontId="0" fillId="0" borderId="0" xfId="5" applyFont="1"/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2" borderId="95" xfId="1" applyFont="1" applyFill="1" applyBorder="1" applyAlignment="1">
      <alignment vertical="center" wrapText="1"/>
    </xf>
    <xf numFmtId="0" fontId="9" fillId="2" borderId="75" xfId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75" xfId="0" applyFont="1" applyFill="1" applyBorder="1" applyAlignment="1"/>
    <xf numFmtId="0" fontId="0" fillId="0" borderId="61" xfId="0" applyFont="1" applyFill="1" applyBorder="1" applyAlignment="1"/>
    <xf numFmtId="0" fontId="0" fillId="0" borderId="61" xfId="0" applyFont="1" applyFill="1" applyBorder="1" applyAlignment="1">
      <alignment horizontal="left"/>
    </xf>
    <xf numFmtId="0" fontId="0" fillId="0" borderId="95" xfId="0" applyFont="1" applyFill="1" applyBorder="1" applyAlignment="1"/>
    <xf numFmtId="0" fontId="9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 vertical="center" wrapText="1"/>
    </xf>
    <xf numFmtId="0" fontId="9" fillId="2" borderId="50" xfId="1" applyFont="1" applyFill="1" applyBorder="1" applyAlignment="1">
      <alignment horizontal="center" vertical="center" wrapText="1"/>
    </xf>
    <xf numFmtId="0" fontId="9" fillId="2" borderId="78" xfId="1" applyFont="1" applyFill="1" applyBorder="1" applyAlignment="1">
      <alignment horizontal="center" vertical="center" wrapText="1"/>
    </xf>
    <xf numFmtId="0" fontId="9" fillId="2" borderId="99" xfId="1" applyFont="1" applyFill="1" applyBorder="1" applyAlignment="1">
      <alignment horizontal="center" vertical="center" wrapText="1"/>
    </xf>
    <xf numFmtId="0" fontId="9" fillId="2" borderId="61" xfId="1" applyFont="1" applyFill="1" applyBorder="1" applyAlignment="1">
      <alignment horizontal="left" wrapText="1"/>
    </xf>
    <xf numFmtId="0" fontId="9" fillId="2" borderId="110" xfId="1" applyFont="1" applyFill="1" applyBorder="1" applyAlignment="1">
      <alignment horizontal="left" wrapText="1"/>
    </xf>
    <xf numFmtId="0" fontId="9" fillId="2" borderId="22" xfId="1" applyFont="1" applyFill="1" applyBorder="1" applyAlignment="1">
      <alignment horizontal="left" wrapText="1"/>
    </xf>
    <xf numFmtId="0" fontId="9" fillId="2" borderId="2" xfId="1" applyFont="1" applyFill="1" applyBorder="1" applyAlignment="1">
      <alignment horizontal="left" wrapText="1"/>
    </xf>
    <xf numFmtId="0" fontId="9" fillId="0" borderId="0" xfId="0" applyFont="1" applyFill="1"/>
    <xf numFmtId="0" fontId="9" fillId="2" borderId="44" xfId="1" applyFont="1" applyFill="1" applyBorder="1" applyAlignment="1">
      <alignment horizontal="center" vertical="center" wrapText="1"/>
    </xf>
    <xf numFmtId="0" fontId="9" fillId="2" borderId="118" xfId="1" applyFont="1" applyFill="1" applyBorder="1" applyAlignment="1">
      <alignment horizontal="left" vertical="center" wrapText="1" indent="1"/>
    </xf>
    <xf numFmtId="0" fontId="9" fillId="2" borderId="16" xfId="1" applyFont="1" applyFill="1" applyBorder="1" applyAlignment="1">
      <alignment horizontal="left" vertical="center" wrapText="1"/>
    </xf>
    <xf numFmtId="0" fontId="9" fillId="2" borderId="50" xfId="1" applyFont="1" applyFill="1" applyBorder="1" applyAlignment="1">
      <alignment horizontal="left" wrapText="1" indent="1"/>
    </xf>
    <xf numFmtId="0" fontId="6" fillId="0" borderId="24" xfId="5" applyFont="1" applyFill="1" applyBorder="1" applyAlignment="1">
      <alignment horizontal="center" vertical="center" wrapText="1"/>
    </xf>
    <xf numFmtId="0" fontId="6" fillId="0" borderId="33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30" xfId="5" applyFont="1" applyFill="1" applyBorder="1" applyAlignment="1">
      <alignment horizontal="center" vertical="center" wrapText="1"/>
    </xf>
    <xf numFmtId="0" fontId="6" fillId="0" borderId="29" xfId="5" applyFont="1" applyFill="1" applyBorder="1" applyAlignment="1">
      <alignment horizontal="center" vertical="center" wrapText="1"/>
    </xf>
    <xf numFmtId="0" fontId="6" fillId="0" borderId="49" xfId="5" applyFont="1" applyFill="1" applyBorder="1" applyAlignment="1">
      <alignment horizontal="center" vertical="center" wrapText="1"/>
    </xf>
    <xf numFmtId="0" fontId="0" fillId="0" borderId="42" xfId="5" applyFont="1" applyFill="1" applyBorder="1" applyAlignment="1">
      <alignment horizontal="center" vertical="center" wrapText="1"/>
    </xf>
    <xf numFmtId="0" fontId="0" fillId="0" borderId="36" xfId="5" applyFont="1" applyFill="1" applyBorder="1" applyAlignment="1">
      <alignment horizontal="center" vertical="center" wrapText="1"/>
    </xf>
    <xf numFmtId="0" fontId="0" fillId="0" borderId="107" xfId="5" applyFont="1" applyFill="1" applyBorder="1" applyAlignment="1">
      <alignment horizontal="center" vertical="center" wrapText="1"/>
    </xf>
    <xf numFmtId="0" fontId="0" fillId="0" borderId="101" xfId="5" applyFont="1" applyFill="1" applyBorder="1" applyAlignment="1">
      <alignment horizontal="center" vertical="center" wrapText="1"/>
    </xf>
    <xf numFmtId="0" fontId="0" fillId="0" borderId="80" xfId="5" applyFont="1" applyFill="1" applyBorder="1" applyAlignment="1">
      <alignment horizontal="center" vertical="center" wrapText="1"/>
    </xf>
    <xf numFmtId="0" fontId="0" fillId="0" borderId="81" xfId="5" applyFont="1" applyFill="1" applyBorder="1" applyAlignment="1">
      <alignment horizontal="center" vertical="center"/>
    </xf>
    <xf numFmtId="0" fontId="9" fillId="0" borderId="75" xfId="1" applyFont="1" applyFill="1" applyBorder="1" applyAlignment="1">
      <alignment wrapText="1"/>
    </xf>
    <xf numFmtId="0" fontId="9" fillId="0" borderId="83" xfId="1" applyFont="1" applyFill="1" applyBorder="1" applyAlignment="1">
      <alignment horizontal="left" vertical="center" wrapText="1"/>
    </xf>
    <xf numFmtId="0" fontId="9" fillId="0" borderId="73" xfId="1" applyFont="1" applyFill="1" applyBorder="1" applyAlignment="1">
      <alignment wrapText="1"/>
    </xf>
    <xf numFmtId="0" fontId="9" fillId="0" borderId="63" xfId="1" applyFont="1" applyFill="1" applyBorder="1" applyAlignment="1">
      <alignment horizontal="left" vertical="center" wrapText="1"/>
    </xf>
    <xf numFmtId="0" fontId="9" fillId="0" borderId="61" xfId="1" applyFont="1" applyFill="1" applyBorder="1" applyAlignment="1">
      <alignment wrapText="1"/>
    </xf>
    <xf numFmtId="0" fontId="9" fillId="0" borderId="74" xfId="1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vertical="center"/>
    </xf>
    <xf numFmtId="0" fontId="0" fillId="0" borderId="56" xfId="0" applyFont="1" applyFill="1" applyBorder="1" applyAlignment="1">
      <alignment horizontal="center" vertical="center"/>
    </xf>
    <xf numFmtId="0" fontId="9" fillId="0" borderId="94" xfId="1" applyFont="1" applyFill="1" applyBorder="1" applyAlignment="1">
      <alignment horizontal="left" vertical="center" wrapText="1"/>
    </xf>
    <xf numFmtId="0" fontId="9" fillId="0" borderId="56" xfId="1" applyFont="1" applyFill="1" applyBorder="1" applyAlignment="1">
      <alignment horizontal="left" vertical="center" wrapText="1"/>
    </xf>
    <xf numFmtId="0" fontId="9" fillId="0" borderId="65" xfId="1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vertical="center"/>
    </xf>
    <xf numFmtId="2" fontId="12" fillId="0" borderId="79" xfId="0" applyNumberFormat="1" applyFont="1" applyFill="1" applyBorder="1" applyAlignment="1">
      <alignment horizontal="center" wrapText="1"/>
    </xf>
    <xf numFmtId="2" fontId="12" fillId="0" borderId="62" xfId="0" applyNumberFormat="1" applyFont="1" applyFill="1" applyBorder="1" applyAlignment="1">
      <alignment horizontal="center" wrapText="1"/>
    </xf>
    <xf numFmtId="2" fontId="12" fillId="0" borderId="123" xfId="0" applyNumberFormat="1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17" fillId="0" borderId="0" xfId="0" applyFont="1"/>
    <xf numFmtId="0" fontId="2" fillId="0" borderId="0" xfId="0" applyFont="1" applyProtection="1"/>
    <xf numFmtId="0" fontId="0" fillId="0" borderId="0" xfId="0" applyProtection="1"/>
    <xf numFmtId="0" fontId="1" fillId="0" borderId="2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0" fillId="0" borderId="32" xfId="0" applyFont="1" applyFill="1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6" xfId="0" applyBorder="1" applyProtection="1"/>
    <xf numFmtId="0" fontId="0" fillId="0" borderId="6" xfId="0" applyFill="1" applyBorder="1" applyProtection="1"/>
    <xf numFmtId="2" fontId="0" fillId="0" borderId="5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0" fontId="18" fillId="0" borderId="0" xfId="0" applyFont="1" applyFill="1" applyBorder="1" applyProtection="1"/>
    <xf numFmtId="0" fontId="19" fillId="0" borderId="0" xfId="0" applyFont="1" applyFill="1" applyBorder="1" applyProtection="1"/>
    <xf numFmtId="0" fontId="0" fillId="0" borderId="42" xfId="0" applyBorder="1" applyProtection="1"/>
    <xf numFmtId="2" fontId="1" fillId="0" borderId="2" xfId="0" applyNumberFormat="1" applyFont="1" applyBorder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2" fontId="9" fillId="2" borderId="6" xfId="1" applyNumberFormat="1" applyFont="1" applyFill="1" applyBorder="1" applyAlignment="1" applyProtection="1">
      <alignment horizontal="left" wrapText="1" indent="1"/>
      <protection locked="0"/>
    </xf>
    <xf numFmtId="2" fontId="9" fillId="2" borderId="18" xfId="1" applyNumberFormat="1" applyFont="1" applyFill="1" applyBorder="1" applyAlignment="1" applyProtection="1">
      <alignment horizontal="left" wrapText="1" indent="1"/>
      <protection locked="0"/>
    </xf>
    <xf numFmtId="2" fontId="9" fillId="2" borderId="19" xfId="1" applyNumberFormat="1" applyFont="1" applyFill="1" applyBorder="1" applyAlignment="1" applyProtection="1">
      <alignment horizontal="left" wrapText="1" indent="1"/>
      <protection locked="0"/>
    </xf>
    <xf numFmtId="2" fontId="9" fillId="2" borderId="116" xfId="1" applyNumberFormat="1" applyFont="1" applyFill="1" applyBorder="1" applyAlignment="1" applyProtection="1">
      <alignment horizontal="left" wrapText="1" indent="1"/>
      <protection locked="0"/>
    </xf>
    <xf numFmtId="2" fontId="9" fillId="2" borderId="37" xfId="1" applyNumberFormat="1" applyFont="1" applyFill="1" applyBorder="1" applyAlignment="1" applyProtection="1">
      <alignment horizontal="left" wrapText="1" indent="1"/>
      <protection locked="0"/>
    </xf>
    <xf numFmtId="2" fontId="9" fillId="2" borderId="27" xfId="1" applyNumberFormat="1" applyFont="1" applyFill="1" applyBorder="1" applyAlignment="1" applyProtection="1">
      <alignment horizontal="left" wrapText="1" indent="1"/>
      <protection locked="0"/>
    </xf>
    <xf numFmtId="2" fontId="9" fillId="2" borderId="76" xfId="1" applyNumberFormat="1" applyFont="1" applyFill="1" applyBorder="1" applyAlignment="1" applyProtection="1">
      <alignment horizontal="left" wrapText="1" indent="1"/>
      <protection locked="0"/>
    </xf>
    <xf numFmtId="2" fontId="9" fillId="2" borderId="20" xfId="1" applyNumberFormat="1" applyFont="1" applyFill="1" applyBorder="1" applyAlignment="1" applyProtection="1">
      <alignment horizontal="left" wrapText="1" indent="1"/>
      <protection locked="0"/>
    </xf>
    <xf numFmtId="2" fontId="9" fillId="2" borderId="21" xfId="1" applyNumberFormat="1" applyFont="1" applyFill="1" applyBorder="1" applyAlignment="1" applyProtection="1">
      <alignment horizontal="left" wrapText="1" indent="1"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2" fontId="0" fillId="0" borderId="39" xfId="0" applyNumberFormat="1" applyFont="1" applyBorder="1" applyAlignment="1" applyProtection="1">
      <alignment horizontal="center" vertical="center"/>
      <protection locked="0"/>
    </xf>
    <xf numFmtId="2" fontId="0" fillId="0" borderId="29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20" fillId="3" borderId="0" xfId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center" vertical="center"/>
    </xf>
    <xf numFmtId="2" fontId="9" fillId="2" borderId="65" xfId="1" applyNumberFormat="1" applyFont="1" applyFill="1" applyBorder="1" applyAlignment="1" applyProtection="1">
      <alignment horizontal="left" wrapText="1" indent="1"/>
      <protection locked="0"/>
    </xf>
    <xf numFmtId="2" fontId="9" fillId="2" borderId="77" xfId="1" applyNumberFormat="1" applyFont="1" applyFill="1" applyBorder="1" applyAlignment="1" applyProtection="1">
      <alignment horizontal="left" wrapText="1" indent="1"/>
      <protection locked="0"/>
    </xf>
    <xf numFmtId="2" fontId="9" fillId="2" borderId="67" xfId="1" applyNumberFormat="1" applyFont="1" applyFill="1" applyBorder="1" applyAlignment="1" applyProtection="1">
      <alignment horizontal="left" wrapText="1" indent="1"/>
      <protection locked="0"/>
    </xf>
    <xf numFmtId="2" fontId="9" fillId="2" borderId="56" xfId="1" applyNumberFormat="1" applyFont="1" applyFill="1" applyBorder="1" applyAlignment="1" applyProtection="1">
      <alignment horizontal="left" wrapText="1" indent="1"/>
      <protection locked="0"/>
    </xf>
    <xf numFmtId="2" fontId="9" fillId="2" borderId="64" xfId="1" applyNumberFormat="1" applyFont="1" applyFill="1" applyBorder="1" applyAlignment="1" applyProtection="1">
      <alignment horizontal="left" wrapText="1" indent="1"/>
      <protection locked="0"/>
    </xf>
    <xf numFmtId="2" fontId="9" fillId="2" borderId="58" xfId="1" applyNumberFormat="1" applyFont="1" applyFill="1" applyBorder="1" applyAlignment="1" applyProtection="1">
      <alignment horizontal="left" wrapText="1" indent="1"/>
      <protection locked="0"/>
    </xf>
    <xf numFmtId="2" fontId="9" fillId="2" borderId="57" xfId="1" applyNumberFormat="1" applyFont="1" applyFill="1" applyBorder="1" applyAlignment="1" applyProtection="1">
      <alignment horizontal="left" wrapText="1" indent="1"/>
      <protection locked="0"/>
    </xf>
    <xf numFmtId="2" fontId="9" fillId="2" borderId="1" xfId="1" applyNumberFormat="1" applyFont="1" applyFill="1" applyBorder="1" applyAlignment="1" applyProtection="1">
      <alignment horizontal="left" wrapText="1" indent="1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/>
    <xf numFmtId="0" fontId="20" fillId="0" borderId="0" xfId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1" applyFont="1" applyFill="1" applyBorder="1" applyAlignment="1" applyProtection="1">
      <alignment horizontal="left" vertical="center" wrapText="1"/>
    </xf>
    <xf numFmtId="0" fontId="20" fillId="3" borderId="0" xfId="1" applyFont="1" applyFill="1" applyBorder="1" applyAlignment="1" applyProtection="1">
      <alignment horizontal="left" vertical="center" wrapText="1"/>
    </xf>
    <xf numFmtId="2" fontId="9" fillId="2" borderId="51" xfId="1" applyNumberFormat="1" applyFont="1" applyFill="1" applyBorder="1" applyAlignment="1" applyProtection="1">
      <alignment horizontal="left" wrapText="1" indent="1"/>
      <protection locked="0"/>
    </xf>
    <xf numFmtId="2" fontId="9" fillId="2" borderId="84" xfId="1" applyNumberFormat="1" applyFont="1" applyFill="1" applyBorder="1" applyAlignment="1" applyProtection="1">
      <alignment horizontal="left" wrapText="1" indent="1"/>
      <protection locked="0"/>
    </xf>
    <xf numFmtId="2" fontId="9" fillId="2" borderId="55" xfId="1" applyNumberFormat="1" applyFont="1" applyFill="1" applyBorder="1" applyAlignment="1" applyProtection="1">
      <alignment horizontal="left" wrapText="1" indent="1"/>
      <protection locked="0"/>
    </xf>
    <xf numFmtId="2" fontId="9" fillId="2" borderId="60" xfId="1" applyNumberFormat="1" applyFont="1" applyFill="1" applyBorder="1" applyAlignment="1" applyProtection="1">
      <alignment horizontal="left" wrapText="1" indent="1"/>
      <protection locked="0"/>
    </xf>
    <xf numFmtId="2" fontId="9" fillId="2" borderId="69" xfId="1" applyNumberFormat="1" applyFont="1" applyFill="1" applyBorder="1" applyAlignment="1" applyProtection="1">
      <alignment horizontal="left" wrapText="1" indent="1"/>
      <protection locked="0"/>
    </xf>
    <xf numFmtId="2" fontId="0" fillId="0" borderId="56" xfId="0" applyNumberFormat="1" applyFont="1" applyBorder="1" applyAlignment="1" applyProtection="1">
      <alignment horizontal="center" vertical="center"/>
      <protection locked="0"/>
    </xf>
    <xf numFmtId="2" fontId="0" fillId="0" borderId="64" xfId="0" applyNumberFormat="1" applyFont="1" applyBorder="1" applyAlignment="1" applyProtection="1">
      <alignment horizontal="center" vertical="center"/>
      <protection locked="0"/>
    </xf>
    <xf numFmtId="2" fontId="0" fillId="0" borderId="58" xfId="0" applyNumberFormat="1" applyFont="1" applyBorder="1" applyAlignment="1" applyProtection="1">
      <alignment horizontal="center" vertical="center"/>
      <protection locked="0"/>
    </xf>
    <xf numFmtId="2" fontId="0" fillId="0" borderId="57" xfId="0" applyNumberFormat="1" applyFont="1" applyBorder="1" applyAlignment="1" applyProtection="1">
      <alignment horizontal="center" vertical="center"/>
      <protection locked="0"/>
    </xf>
    <xf numFmtId="2" fontId="0" fillId="0" borderId="17" xfId="0" applyNumberFormat="1" applyFont="1" applyBorder="1" applyAlignment="1" applyProtection="1">
      <alignment horizontal="center" vertical="center"/>
      <protection locked="0"/>
    </xf>
    <xf numFmtId="2" fontId="9" fillId="2" borderId="85" xfId="1" applyNumberFormat="1" applyFont="1" applyFill="1" applyBorder="1" applyAlignment="1" applyProtection="1">
      <alignment horizontal="left" wrapText="1" indent="1"/>
      <protection locked="0"/>
    </xf>
    <xf numFmtId="2" fontId="9" fillId="2" borderId="86" xfId="1" applyNumberFormat="1" applyFont="1" applyFill="1" applyBorder="1" applyAlignment="1" applyProtection="1">
      <alignment horizontal="left" wrapText="1" indent="1"/>
      <protection locked="0"/>
    </xf>
    <xf numFmtId="2" fontId="9" fillId="2" borderId="87" xfId="1" applyNumberFormat="1" applyFont="1" applyFill="1" applyBorder="1" applyAlignment="1" applyProtection="1">
      <alignment horizontal="left" wrapText="1" indent="1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109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15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4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104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7" xfId="1" applyNumberFormat="1" applyFont="1" applyFill="1" applyBorder="1" applyAlignment="1" applyProtection="1">
      <alignment horizontal="left" wrapText="1" indent="1"/>
      <protection locked="0"/>
    </xf>
    <xf numFmtId="2" fontId="9" fillId="2" borderId="41" xfId="1" applyNumberFormat="1" applyFont="1" applyFill="1" applyBorder="1" applyAlignment="1" applyProtection="1">
      <alignment horizontal="left" wrapText="1" indent="1"/>
      <protection locked="0"/>
    </xf>
    <xf numFmtId="2" fontId="9" fillId="2" borderId="45" xfId="1" applyNumberFormat="1" applyFont="1" applyFill="1" applyBorder="1" applyAlignment="1" applyProtection="1">
      <alignment horizontal="left" wrapText="1" indent="1"/>
      <protection locked="0"/>
    </xf>
    <xf numFmtId="2" fontId="9" fillId="2" borderId="120" xfId="1" applyNumberFormat="1" applyFont="1" applyFill="1" applyBorder="1" applyAlignment="1" applyProtection="1">
      <alignment horizontal="left" wrapText="1" indent="1"/>
      <protection locked="0"/>
    </xf>
    <xf numFmtId="0" fontId="22" fillId="0" borderId="0" xfId="0" applyFont="1"/>
    <xf numFmtId="2" fontId="9" fillId="2" borderId="65" xfId="1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 wrapText="1"/>
    </xf>
    <xf numFmtId="2" fontId="9" fillId="2" borderId="56" xfId="1" applyNumberFormat="1" applyFont="1" applyFill="1" applyBorder="1" applyAlignment="1" applyProtection="1">
      <alignment horizontal="right" wrapText="1"/>
      <protection locked="0"/>
    </xf>
    <xf numFmtId="2" fontId="9" fillId="2" borderId="57" xfId="1" applyNumberFormat="1" applyFont="1" applyFill="1" applyBorder="1" applyAlignment="1" applyProtection="1">
      <alignment horizontal="right" wrapText="1"/>
      <protection locked="0"/>
    </xf>
    <xf numFmtId="0" fontId="20" fillId="3" borderId="0" xfId="1" applyFont="1" applyFill="1" applyBorder="1" applyAlignment="1">
      <alignment horizontal="left" vertical="center" wrapText="1" indent="1"/>
    </xf>
    <xf numFmtId="0" fontId="18" fillId="0" borderId="0" xfId="0" applyFont="1" applyFill="1" applyBorder="1"/>
    <xf numFmtId="2" fontId="9" fillId="2" borderId="53" xfId="1" applyNumberFormat="1" applyFont="1" applyFill="1" applyBorder="1" applyAlignment="1" applyProtection="1">
      <alignment horizontal="left" wrapText="1" indent="1"/>
      <protection locked="0"/>
    </xf>
    <xf numFmtId="2" fontId="9" fillId="2" borderId="91" xfId="1" applyNumberFormat="1" applyFont="1" applyFill="1" applyBorder="1" applyAlignment="1" applyProtection="1">
      <alignment horizontal="left" wrapText="1" indent="1"/>
      <protection locked="0"/>
    </xf>
    <xf numFmtId="2" fontId="11" fillId="2" borderId="51" xfId="1" applyNumberFormat="1" applyFont="1" applyFill="1" applyBorder="1" applyAlignment="1" applyProtection="1">
      <alignment horizontal="left" wrapText="1" indent="1"/>
      <protection locked="0"/>
    </xf>
    <xf numFmtId="2" fontId="11" fillId="2" borderId="84" xfId="1" applyNumberFormat="1" applyFont="1" applyFill="1" applyBorder="1" applyAlignment="1" applyProtection="1">
      <alignment horizontal="left" wrapText="1" indent="1"/>
      <protection locked="0"/>
    </xf>
    <xf numFmtId="2" fontId="11" fillId="2" borderId="52" xfId="1" applyNumberFormat="1" applyFont="1" applyFill="1" applyBorder="1" applyAlignment="1" applyProtection="1">
      <alignment horizontal="left" wrapText="1" indent="1"/>
      <protection locked="0"/>
    </xf>
    <xf numFmtId="2" fontId="9" fillId="2" borderId="72" xfId="1" applyNumberFormat="1" applyFont="1" applyFill="1" applyBorder="1" applyAlignment="1" applyProtection="1">
      <alignment wrapText="1"/>
      <protection locked="0"/>
    </xf>
    <xf numFmtId="2" fontId="11" fillId="2" borderId="56" xfId="1" applyNumberFormat="1" applyFont="1" applyFill="1" applyBorder="1" applyAlignment="1" applyProtection="1">
      <alignment horizontal="left" wrapText="1" indent="1"/>
      <protection locked="0"/>
    </xf>
    <xf numFmtId="2" fontId="11" fillId="2" borderId="64" xfId="1" applyNumberFormat="1" applyFont="1" applyFill="1" applyBorder="1" applyAlignment="1" applyProtection="1">
      <alignment horizontal="left" wrapText="1" indent="1"/>
      <protection locked="0"/>
    </xf>
    <xf numFmtId="2" fontId="11" fillId="2" borderId="57" xfId="1" applyNumberFormat="1" applyFont="1" applyFill="1" applyBorder="1" applyAlignment="1" applyProtection="1">
      <alignment horizontal="left" wrapText="1" indent="1"/>
      <protection locked="0"/>
    </xf>
    <xf numFmtId="2" fontId="9" fillId="2" borderId="61" xfId="1" applyNumberFormat="1" applyFont="1" applyFill="1" applyBorder="1" applyAlignment="1" applyProtection="1">
      <alignment wrapText="1"/>
      <protection locked="0"/>
    </xf>
    <xf numFmtId="2" fontId="11" fillId="2" borderId="85" xfId="1" applyNumberFormat="1" applyFont="1" applyFill="1" applyBorder="1" applyAlignment="1" applyProtection="1">
      <alignment horizontal="left" wrapText="1" indent="1"/>
      <protection locked="0"/>
    </xf>
    <xf numFmtId="2" fontId="11" fillId="2" borderId="86" xfId="1" applyNumberFormat="1" applyFont="1" applyFill="1" applyBorder="1" applyAlignment="1" applyProtection="1">
      <alignment horizontal="left" wrapText="1" indent="1"/>
      <protection locked="0"/>
    </xf>
    <xf numFmtId="2" fontId="9" fillId="2" borderId="73" xfId="1" applyNumberFormat="1" applyFont="1" applyFill="1" applyBorder="1" applyAlignment="1" applyProtection="1">
      <alignment wrapText="1"/>
      <protection locked="0"/>
    </xf>
    <xf numFmtId="2" fontId="9" fillId="0" borderId="49" xfId="0" applyNumberFormat="1" applyFont="1" applyBorder="1" applyProtection="1">
      <protection locked="0"/>
    </xf>
    <xf numFmtId="2" fontId="9" fillId="0" borderId="29" xfId="0" applyNumberFormat="1" applyFont="1" applyBorder="1" applyProtection="1">
      <protection locked="0"/>
    </xf>
    <xf numFmtId="2" fontId="9" fillId="0" borderId="33" xfId="0" applyNumberFormat="1" applyFont="1" applyBorder="1" applyProtection="1">
      <protection locked="0"/>
    </xf>
    <xf numFmtId="2" fontId="11" fillId="0" borderId="1" xfId="0" applyNumberFormat="1" applyFont="1" applyBorder="1" applyProtection="1">
      <protection locked="0"/>
    </xf>
    <xf numFmtId="2" fontId="11" fillId="0" borderId="29" xfId="0" applyNumberFormat="1" applyFont="1" applyBorder="1" applyProtection="1">
      <protection locked="0"/>
    </xf>
    <xf numFmtId="2" fontId="11" fillId="0" borderId="33" xfId="0" applyNumberFormat="1" applyFont="1" applyBorder="1" applyProtection="1">
      <protection locked="0"/>
    </xf>
    <xf numFmtId="2" fontId="9" fillId="0" borderId="2" xfId="0" applyNumberFormat="1" applyFont="1" applyBorder="1" applyAlignment="1" applyProtection="1">
      <protection locked="0"/>
    </xf>
    <xf numFmtId="2" fontId="9" fillId="2" borderId="61" xfId="1" applyNumberFormat="1" applyFont="1" applyFill="1" applyBorder="1" applyAlignment="1" applyProtection="1">
      <alignment horizontal="right" wrapText="1"/>
      <protection locked="0"/>
    </xf>
    <xf numFmtId="0" fontId="17" fillId="0" borderId="0" xfId="0" applyFont="1" applyAlignment="1">
      <alignment horizontal="center" vertical="center"/>
    </xf>
    <xf numFmtId="2" fontId="9" fillId="2" borderId="75" xfId="1" applyNumberFormat="1" applyFont="1" applyFill="1" applyBorder="1" applyAlignment="1" applyProtection="1">
      <alignment horizontal="right" wrapText="1"/>
      <protection locked="0"/>
    </xf>
    <xf numFmtId="2" fontId="9" fillId="2" borderId="52" xfId="1" applyNumberFormat="1" applyFont="1" applyFill="1" applyBorder="1" applyAlignment="1" applyProtection="1">
      <alignment horizontal="right" wrapText="1"/>
      <protection locked="0"/>
    </xf>
    <xf numFmtId="2" fontId="9" fillId="2" borderId="73" xfId="1" applyNumberFormat="1" applyFont="1" applyFill="1" applyBorder="1" applyAlignment="1" applyProtection="1">
      <alignment horizontal="right" wrapText="1"/>
      <protection locked="0"/>
    </xf>
    <xf numFmtId="2" fontId="9" fillId="2" borderId="66" xfId="1" applyNumberFormat="1" applyFont="1" applyFill="1" applyBorder="1" applyAlignment="1" applyProtection="1">
      <alignment horizontal="right" wrapText="1"/>
      <protection locked="0"/>
    </xf>
    <xf numFmtId="2" fontId="0" fillId="0" borderId="61" xfId="0" applyNumberFormat="1" applyFont="1" applyBorder="1" applyAlignment="1" applyProtection="1">
      <alignment horizontal="right" vertical="center"/>
      <protection locked="0"/>
    </xf>
    <xf numFmtId="2" fontId="0" fillId="0" borderId="57" xfId="0" applyNumberFormat="1" applyFont="1" applyBorder="1" applyAlignment="1" applyProtection="1">
      <alignment horizontal="right"/>
      <protection locked="0"/>
    </xf>
    <xf numFmtId="2" fontId="9" fillId="2" borderId="95" xfId="1" applyNumberFormat="1" applyFont="1" applyFill="1" applyBorder="1" applyAlignment="1" applyProtection="1">
      <alignment horizontal="right" wrapText="1"/>
      <protection locked="0"/>
    </xf>
    <xf numFmtId="2" fontId="9" fillId="2" borderId="102" xfId="1" applyNumberFormat="1" applyFont="1" applyFill="1" applyBorder="1" applyAlignment="1" applyProtection="1">
      <alignment horizontal="right" wrapText="1"/>
      <protection locked="0"/>
    </xf>
    <xf numFmtId="2" fontId="0" fillId="0" borderId="2" xfId="0" applyNumberFormat="1" applyFont="1" applyBorder="1" applyAlignment="1" applyProtection="1">
      <alignment vertical="center"/>
      <protection locked="0"/>
    </xf>
    <xf numFmtId="2" fontId="0" fillId="0" borderId="30" xfId="0" applyNumberFormat="1" applyFont="1" applyBorder="1" applyAlignment="1" applyProtection="1">
      <alignment vertical="center"/>
      <protection locked="0"/>
    </xf>
    <xf numFmtId="49" fontId="0" fillId="0" borderId="53" xfId="0" applyNumberFormat="1" applyFont="1" applyFill="1" applyBorder="1" applyAlignment="1" applyProtection="1">
      <protection locked="0"/>
    </xf>
    <xf numFmtId="49" fontId="0" fillId="0" borderId="84" xfId="0" applyNumberFormat="1" applyFont="1" applyFill="1" applyBorder="1" applyAlignment="1" applyProtection="1">
      <protection locked="0"/>
    </xf>
    <xf numFmtId="49" fontId="0" fillId="0" borderId="84" xfId="0" applyNumberFormat="1" applyFont="1" applyFill="1" applyBorder="1" applyProtection="1">
      <protection locked="0"/>
    </xf>
    <xf numFmtId="49" fontId="0" fillId="0" borderId="84" xfId="0" applyNumberFormat="1" applyFill="1" applyBorder="1" applyProtection="1">
      <protection locked="0"/>
    </xf>
    <xf numFmtId="49" fontId="0" fillId="0" borderId="55" xfId="0" applyNumberFormat="1" applyFill="1" applyBorder="1" applyProtection="1">
      <protection locked="0"/>
    </xf>
    <xf numFmtId="49" fontId="0" fillId="0" borderId="58" xfId="0" applyNumberFormat="1" applyFont="1" applyFill="1" applyBorder="1" applyAlignment="1" applyProtection="1">
      <protection locked="0"/>
    </xf>
    <xf numFmtId="49" fontId="0" fillId="0" borderId="64" xfId="0" applyNumberFormat="1" applyFont="1" applyFill="1" applyBorder="1" applyAlignment="1" applyProtection="1">
      <protection locked="0"/>
    </xf>
    <xf numFmtId="49" fontId="0" fillId="0" borderId="64" xfId="0" applyNumberFormat="1" applyFont="1" applyFill="1" applyBorder="1" applyProtection="1">
      <protection locked="0"/>
    </xf>
    <xf numFmtId="49" fontId="0" fillId="0" borderId="64" xfId="0" applyNumberFormat="1" applyFill="1" applyBorder="1" applyProtection="1">
      <protection locked="0"/>
    </xf>
    <xf numFmtId="49" fontId="0" fillId="0" borderId="60" xfId="0" applyNumberFormat="1" applyFill="1" applyBorder="1" applyProtection="1">
      <protection locked="0"/>
    </xf>
    <xf numFmtId="49" fontId="0" fillId="0" borderId="58" xfId="0" applyNumberFormat="1" applyFont="1" applyFill="1" applyBorder="1" applyAlignment="1" applyProtection="1">
      <alignment horizontal="left"/>
      <protection locked="0"/>
    </xf>
    <xf numFmtId="49" fontId="0" fillId="0" borderId="64" xfId="0" applyNumberFormat="1" applyFont="1" applyFill="1" applyBorder="1" applyAlignment="1" applyProtection="1">
      <alignment horizontal="left"/>
      <protection locked="0"/>
    </xf>
    <xf numFmtId="49" fontId="0" fillId="0" borderId="58" xfId="0" applyNumberFormat="1" applyFont="1" applyFill="1" applyBorder="1" applyProtection="1">
      <protection locked="0"/>
    </xf>
    <xf numFmtId="49" fontId="0" fillId="0" borderId="58" xfId="0" applyNumberFormat="1" applyFill="1" applyBorder="1" applyProtection="1">
      <protection locked="0"/>
    </xf>
    <xf numFmtId="49" fontId="0" fillId="0" borderId="91" xfId="0" applyNumberFormat="1" applyFill="1" applyBorder="1" applyProtection="1">
      <protection locked="0"/>
    </xf>
    <xf numFmtId="49" fontId="0" fillId="0" borderId="86" xfId="0" applyNumberFormat="1" applyFill="1" applyBorder="1" applyProtection="1">
      <protection locked="0"/>
    </xf>
    <xf numFmtId="49" fontId="0" fillId="0" borderId="87" xfId="0" applyNumberFormat="1" applyFill="1" applyBorder="1" applyProtection="1">
      <protection locked="0"/>
    </xf>
    <xf numFmtId="2" fontId="9" fillId="2" borderId="51" xfId="1" applyNumberFormat="1" applyFont="1" applyFill="1" applyBorder="1" applyAlignment="1" applyProtection="1">
      <alignment horizontal="right" wrapText="1"/>
      <protection locked="0"/>
    </xf>
    <xf numFmtId="2" fontId="9" fillId="2" borderId="85" xfId="1" applyNumberFormat="1" applyFont="1" applyFill="1" applyBorder="1" applyAlignment="1" applyProtection="1">
      <alignment horizontal="right" wrapText="1"/>
      <protection locked="0"/>
    </xf>
    <xf numFmtId="2" fontId="0" fillId="0" borderId="1" xfId="0" applyNumberFormat="1" applyFont="1" applyBorder="1" applyAlignment="1" applyProtection="1">
      <alignment horizontal="right"/>
      <protection locked="0"/>
    </xf>
    <xf numFmtId="2" fontId="0" fillId="0" borderId="30" xfId="0" applyNumberFormat="1" applyFont="1" applyBorder="1" applyAlignment="1" applyProtection="1">
      <alignment horizontal="right"/>
      <protection locked="0"/>
    </xf>
    <xf numFmtId="2" fontId="12" fillId="0" borderId="56" xfId="0" applyNumberFormat="1" applyFont="1" applyFill="1" applyBorder="1" applyAlignment="1" applyProtection="1">
      <alignment horizontal="right" vertical="center" wrapText="1"/>
      <protection locked="0"/>
    </xf>
    <xf numFmtId="2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ill="1" applyBorder="1" applyProtection="1"/>
    <xf numFmtId="2" fontId="0" fillId="0" borderId="35" xfId="0" applyNumberFormat="1" applyBorder="1" applyProtection="1">
      <protection locked="0"/>
    </xf>
    <xf numFmtId="0" fontId="0" fillId="0" borderId="3" xfId="5" applyFont="1" applyFill="1" applyBorder="1" applyAlignment="1">
      <alignment horizontal="center" vertical="center" wrapText="1"/>
    </xf>
    <xf numFmtId="0" fontId="0" fillId="0" borderId="109" xfId="5" applyFont="1" applyFill="1" applyBorder="1" applyAlignment="1">
      <alignment horizontal="center" vertical="center" wrapText="1"/>
    </xf>
    <xf numFmtId="0" fontId="0" fillId="0" borderId="15" xfId="5" applyFont="1" applyFill="1" applyBorder="1" applyAlignment="1">
      <alignment horizontal="center" vertical="center"/>
    </xf>
    <xf numFmtId="0" fontId="0" fillId="0" borderId="38" xfId="5" applyFont="1" applyFill="1" applyBorder="1" applyAlignment="1">
      <alignment horizontal="center" vertical="center" wrapText="1"/>
    </xf>
    <xf numFmtId="0" fontId="0" fillId="0" borderId="130" xfId="5" applyFont="1" applyFill="1" applyBorder="1" applyAlignment="1">
      <alignment horizontal="center" vertical="center" wrapText="1"/>
    </xf>
    <xf numFmtId="0" fontId="6" fillId="0" borderId="47" xfId="5" applyFont="1" applyFill="1" applyBorder="1" applyAlignment="1">
      <alignment horizontal="center" vertical="center" wrapText="1"/>
    </xf>
    <xf numFmtId="2" fontId="12" fillId="0" borderId="114" xfId="0" applyNumberFormat="1" applyFont="1" applyFill="1" applyBorder="1" applyAlignment="1" applyProtection="1">
      <alignment horizontal="center" wrapText="1"/>
      <protection locked="0"/>
    </xf>
    <xf numFmtId="2" fontId="12" fillId="0" borderId="115" xfId="0" applyNumberFormat="1" applyFont="1" applyFill="1" applyBorder="1" applyAlignment="1" applyProtection="1">
      <alignment horizontal="center" wrapText="1"/>
      <protection locked="0"/>
    </xf>
    <xf numFmtId="2" fontId="12" fillId="0" borderId="12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6" fillId="0" borderId="7" xfId="9" applyFont="1" applyFill="1" applyBorder="1" applyAlignment="1">
      <alignment wrapText="1"/>
    </xf>
    <xf numFmtId="0" fontId="6" fillId="0" borderId="7" xfId="9" applyFill="1" applyBorder="1" applyAlignment="1">
      <alignment wrapText="1"/>
    </xf>
    <xf numFmtId="0" fontId="0" fillId="0" borderId="12" xfId="0" applyFill="1" applyBorder="1"/>
    <xf numFmtId="0" fontId="6" fillId="0" borderId="105" xfId="9" applyFont="1" applyFill="1" applyBorder="1" applyAlignment="1">
      <alignment wrapText="1"/>
    </xf>
    <xf numFmtId="0" fontId="0" fillId="0" borderId="1" xfId="0" applyFill="1" applyBorder="1"/>
    <xf numFmtId="0" fontId="0" fillId="0" borderId="42" xfId="9" applyFont="1" applyFill="1" applyBorder="1"/>
    <xf numFmtId="0" fontId="6" fillId="0" borderId="103" xfId="9" applyFill="1" applyBorder="1" applyAlignment="1">
      <alignment wrapText="1"/>
    </xf>
    <xf numFmtId="0" fontId="0" fillId="0" borderId="6" xfId="9" applyFont="1" applyFill="1" applyBorder="1"/>
    <xf numFmtId="0" fontId="6" fillId="0" borderId="126" xfId="9" applyFill="1" applyBorder="1" applyAlignment="1">
      <alignment wrapText="1"/>
    </xf>
    <xf numFmtId="0" fontId="0" fillId="0" borderId="12" xfId="9" applyFont="1" applyFill="1" applyBorder="1"/>
    <xf numFmtId="0" fontId="6" fillId="0" borderId="98" xfId="9" applyFill="1" applyBorder="1" applyAlignment="1">
      <alignment wrapText="1"/>
    </xf>
    <xf numFmtId="0" fontId="0" fillId="0" borderId="1" xfId="9" applyFont="1" applyFill="1" applyBorder="1"/>
    <xf numFmtId="0" fontId="1" fillId="0" borderId="39" xfId="9" applyFont="1" applyFill="1" applyBorder="1" applyAlignment="1">
      <alignment vertical="center"/>
    </xf>
    <xf numFmtId="0" fontId="0" fillId="0" borderId="34" xfId="9" applyFont="1" applyFill="1" applyBorder="1"/>
    <xf numFmtId="0" fontId="0" fillId="0" borderId="0" xfId="9" applyFont="1" applyFill="1" applyBorder="1" applyAlignment="1">
      <alignment wrapText="1"/>
    </xf>
    <xf numFmtId="0" fontId="2" fillId="0" borderId="0" xfId="0" applyFont="1" applyFill="1"/>
    <xf numFmtId="0" fontId="6" fillId="0" borderId="0" xfId="9" applyFont="1" applyFill="1"/>
    <xf numFmtId="0" fontId="9" fillId="0" borderId="0" xfId="9" applyFont="1" applyFill="1" applyAlignment="1">
      <alignment horizontal="left"/>
    </xf>
    <xf numFmtId="0" fontId="6" fillId="0" borderId="104" xfId="9" applyFont="1" applyFill="1" applyBorder="1" applyAlignment="1">
      <alignment horizontal="center"/>
    </xf>
    <xf numFmtId="0" fontId="6" fillId="0" borderId="15" xfId="9" applyFont="1" applyFill="1" applyBorder="1" applyAlignment="1">
      <alignment horizontal="center"/>
    </xf>
    <xf numFmtId="0" fontId="0" fillId="0" borderId="106" xfId="9" applyFont="1" applyFill="1" applyBorder="1" applyAlignment="1">
      <alignment horizontal="center" vertical="center"/>
    </xf>
    <xf numFmtId="0" fontId="0" fillId="0" borderId="124" xfId="9" applyFont="1" applyFill="1" applyBorder="1" applyAlignment="1">
      <alignment horizontal="center" vertical="center"/>
    </xf>
    <xf numFmtId="0" fontId="6" fillId="0" borderId="3" xfId="9" applyFont="1" applyFill="1" applyBorder="1"/>
    <xf numFmtId="0" fontId="1" fillId="0" borderId="109" xfId="9" applyFont="1" applyFill="1" applyBorder="1" applyAlignment="1">
      <alignment horizontal="left" vertical="center" wrapText="1"/>
    </xf>
    <xf numFmtId="0" fontId="7" fillId="0" borderId="18" xfId="9" applyFont="1" applyFill="1" applyBorder="1" applyAlignment="1">
      <alignment horizontal="left" vertical="center" wrapText="1"/>
    </xf>
    <xf numFmtId="0" fontId="6" fillId="0" borderId="18" xfId="9" applyFont="1" applyFill="1" applyBorder="1"/>
    <xf numFmtId="0" fontId="7" fillId="0" borderId="125" xfId="9" applyFont="1" applyFill="1" applyBorder="1" applyAlignment="1">
      <alignment horizontal="left" vertical="center" wrapText="1"/>
    </xf>
    <xf numFmtId="0" fontId="7" fillId="0" borderId="23" xfId="9" applyFont="1" applyFill="1" applyBorder="1" applyAlignment="1">
      <alignment horizontal="left" vertical="center" wrapText="1"/>
    </xf>
    <xf numFmtId="0" fontId="0" fillId="0" borderId="3" xfId="9" applyFont="1" applyFill="1" applyBorder="1"/>
    <xf numFmtId="0" fontId="0" fillId="0" borderId="80" xfId="9" applyFont="1" applyFill="1" applyBorder="1" applyAlignment="1">
      <alignment horizontal="left" vertical="center" wrapText="1"/>
    </xf>
    <xf numFmtId="0" fontId="6" fillId="0" borderId="20" xfId="9" applyFont="1" applyFill="1" applyBorder="1"/>
    <xf numFmtId="0" fontId="0" fillId="0" borderId="31" xfId="9" applyFont="1" applyFill="1" applyBorder="1"/>
    <xf numFmtId="0" fontId="1" fillId="0" borderId="0" xfId="9" applyFont="1" applyFill="1" applyBorder="1" applyAlignment="1">
      <alignment horizontal="left" vertical="center" wrapText="1"/>
    </xf>
    <xf numFmtId="0" fontId="7" fillId="0" borderId="41" xfId="9" applyFont="1" applyFill="1" applyBorder="1" applyAlignment="1">
      <alignment horizontal="left" vertical="center" wrapText="1"/>
    </xf>
    <xf numFmtId="0" fontId="1" fillId="0" borderId="39" xfId="9" applyFont="1" applyFill="1" applyBorder="1" applyAlignment="1">
      <alignment horizontal="left" vertical="center" wrapText="1"/>
    </xf>
    <xf numFmtId="0" fontId="8" fillId="0" borderId="109" xfId="9" applyFont="1" applyFill="1" applyBorder="1"/>
    <xf numFmtId="0" fontId="1" fillId="0" borderId="109" xfId="9" applyFont="1" applyFill="1" applyBorder="1"/>
    <xf numFmtId="0" fontId="0" fillId="0" borderId="9" xfId="9" applyFont="1" applyFill="1" applyBorder="1"/>
    <xf numFmtId="0" fontId="1" fillId="0" borderId="41" xfId="9" applyFont="1" applyFill="1" applyBorder="1"/>
    <xf numFmtId="0" fontId="6" fillId="0" borderId="80" xfId="9" applyFont="1" applyFill="1" applyBorder="1" applyAlignment="1">
      <alignment horizontal="left" vertical="center" wrapText="1"/>
    </xf>
    <xf numFmtId="0" fontId="6" fillId="0" borderId="18" xfId="9" applyFont="1" applyFill="1" applyBorder="1" applyAlignment="1">
      <alignment horizontal="left" vertical="center" wrapText="1"/>
    </xf>
    <xf numFmtId="0" fontId="6" fillId="0" borderId="0" xfId="9" applyFont="1" applyFill="1" applyBorder="1" applyAlignment="1">
      <alignment horizontal="left" vertical="center" wrapText="1"/>
    </xf>
    <xf numFmtId="0" fontId="1" fillId="0" borderId="39" xfId="9" applyFont="1" applyFill="1" applyBorder="1"/>
    <xf numFmtId="0" fontId="0" fillId="0" borderId="0" xfId="0" applyFill="1"/>
    <xf numFmtId="0" fontId="6" fillId="0" borderId="0" xfId="9" applyFill="1"/>
    <xf numFmtId="0" fontId="6" fillId="0" borderId="9" xfId="9" applyFill="1" applyBorder="1" applyAlignment="1">
      <alignment horizontal="center" vertical="center"/>
    </xf>
    <xf numFmtId="0" fontId="6" fillId="0" borderId="40" xfId="9" applyFill="1" applyBorder="1" applyAlignment="1">
      <alignment horizontal="center" vertical="center"/>
    </xf>
    <xf numFmtId="0" fontId="6" fillId="0" borderId="9" xfId="9" applyFont="1" applyFill="1" applyBorder="1" applyAlignment="1">
      <alignment horizontal="center" vertical="center"/>
    </xf>
    <xf numFmtId="0" fontId="6" fillId="0" borderId="20" xfId="9" applyFont="1" applyFill="1" applyBorder="1" applyAlignment="1">
      <alignment horizontal="center" vertical="center"/>
    </xf>
    <xf numFmtId="0" fontId="6" fillId="0" borderId="21" xfId="9" applyFont="1" applyFill="1" applyBorder="1" applyAlignment="1">
      <alignment horizontal="center" vertical="center" wrapText="1"/>
    </xf>
    <xf numFmtId="0" fontId="0" fillId="0" borderId="34" xfId="9" applyFont="1" applyFill="1" applyBorder="1" applyAlignment="1">
      <alignment horizontal="center" vertical="center"/>
    </xf>
    <xf numFmtId="0" fontId="0" fillId="0" borderId="129" xfId="9" applyFont="1" applyFill="1" applyBorder="1" applyAlignment="1">
      <alignment horizontal="center" vertical="center"/>
    </xf>
    <xf numFmtId="0" fontId="0" fillId="0" borderId="23" xfId="9" applyFont="1" applyFill="1" applyBorder="1" applyAlignment="1">
      <alignment horizontal="center" vertical="center"/>
    </xf>
    <xf numFmtId="0" fontId="0" fillId="0" borderId="46" xfId="9" applyFont="1" applyFill="1" applyBorder="1" applyAlignment="1">
      <alignment horizontal="center" vertical="center" wrapText="1"/>
    </xf>
    <xf numFmtId="0" fontId="0" fillId="0" borderId="22" xfId="9" applyFont="1" applyFill="1" applyBorder="1" applyAlignment="1">
      <alignment horizontal="center" vertical="center" wrapText="1"/>
    </xf>
    <xf numFmtId="0" fontId="6" fillId="0" borderId="71" xfId="9" applyFill="1" applyBorder="1" applyAlignment="1">
      <alignment wrapText="1"/>
    </xf>
    <xf numFmtId="0" fontId="6" fillId="0" borderId="57" xfId="9" applyFill="1" applyBorder="1" applyAlignment="1">
      <alignment wrapText="1"/>
    </xf>
    <xf numFmtId="0" fontId="6" fillId="0" borderId="66" xfId="9" applyFill="1" applyBorder="1" applyAlignment="1">
      <alignment wrapText="1"/>
    </xf>
    <xf numFmtId="0" fontId="1" fillId="0" borderId="30" xfId="9" applyFont="1" applyFill="1" applyBorder="1" applyAlignment="1">
      <alignment wrapText="1"/>
    </xf>
    <xf numFmtId="0" fontId="6" fillId="0" borderId="0" xfId="10" applyFill="1"/>
    <xf numFmtId="0" fontId="9" fillId="0" borderId="0" xfId="12" applyFont="1" applyFill="1" applyAlignment="1">
      <alignment horizontal="left"/>
    </xf>
    <xf numFmtId="0" fontId="1" fillId="0" borderId="104" xfId="10" applyFont="1" applyFill="1" applyBorder="1" applyAlignment="1">
      <alignment horizontal="center" vertical="center" wrapText="1"/>
    </xf>
    <xf numFmtId="0" fontId="1" fillId="0" borderId="109" xfId="10" applyFont="1" applyFill="1" applyBorder="1" applyAlignment="1">
      <alignment horizontal="center" vertical="center" wrapText="1"/>
    </xf>
    <xf numFmtId="0" fontId="1" fillId="0" borderId="4" xfId="10" applyFont="1" applyFill="1" applyBorder="1" applyAlignment="1">
      <alignment horizontal="center" vertical="center" wrapText="1"/>
    </xf>
    <xf numFmtId="0" fontId="1" fillId="0" borderId="5" xfId="10" applyFont="1" applyFill="1" applyBorder="1" applyAlignment="1">
      <alignment horizontal="center" vertical="center" wrapText="1"/>
    </xf>
    <xf numFmtId="0" fontId="1" fillId="0" borderId="146" xfId="10" applyFont="1" applyFill="1" applyBorder="1" applyAlignment="1">
      <alignment horizontal="center" wrapText="1"/>
    </xf>
    <xf numFmtId="0" fontId="1" fillId="0" borderId="20" xfId="10" applyFont="1" applyFill="1" applyBorder="1" applyAlignment="1">
      <alignment horizontal="center" wrapText="1"/>
    </xf>
    <xf numFmtId="0" fontId="1" fillId="0" borderId="40" xfId="10" applyFont="1" applyFill="1" applyBorder="1" applyAlignment="1">
      <alignment horizontal="center" wrapText="1"/>
    </xf>
    <xf numFmtId="0" fontId="1" fillId="0" borderId="11" xfId="10" applyFont="1" applyFill="1" applyBorder="1" applyAlignment="1">
      <alignment horizontal="center" wrapText="1"/>
    </xf>
    <xf numFmtId="0" fontId="0" fillId="0" borderId="82" xfId="10" applyFont="1" applyFill="1" applyBorder="1"/>
    <xf numFmtId="0" fontId="1" fillId="0" borderId="43" xfId="10" applyFont="1" applyFill="1" applyBorder="1"/>
    <xf numFmtId="0" fontId="0" fillId="0" borderId="108" xfId="10" applyFont="1" applyFill="1" applyBorder="1"/>
    <xf numFmtId="0" fontId="1" fillId="0" borderId="8" xfId="10" applyFont="1" applyFill="1" applyBorder="1"/>
    <xf numFmtId="0" fontId="1" fillId="0" borderId="8" xfId="10" applyFont="1" applyFill="1" applyBorder="1" applyAlignment="1">
      <alignment wrapText="1"/>
    </xf>
    <xf numFmtId="0" fontId="0" fillId="0" borderId="94" xfId="10" applyFont="1" applyFill="1" applyBorder="1"/>
    <xf numFmtId="0" fontId="1" fillId="0" borderId="11" xfId="10" applyFont="1" applyFill="1" applyBorder="1"/>
    <xf numFmtId="2" fontId="0" fillId="0" borderId="43" xfId="0" applyNumberFormat="1" applyBorder="1" applyProtection="1">
      <protection locked="0"/>
    </xf>
    <xf numFmtId="0" fontId="0" fillId="0" borderId="39" xfId="5" applyFont="1" applyFill="1" applyBorder="1" applyAlignment="1">
      <alignment horizontal="center" vertical="center" wrapText="1"/>
    </xf>
    <xf numFmtId="0" fontId="0" fillId="0" borderId="1" xfId="5" applyFont="1" applyFill="1" applyBorder="1" applyAlignment="1">
      <alignment horizontal="center" vertical="center" wrapText="1"/>
    </xf>
    <xf numFmtId="0" fontId="0" fillId="0" borderId="49" xfId="5" applyFont="1" applyFill="1" applyBorder="1" applyAlignment="1">
      <alignment horizontal="center" vertical="center" wrapText="1"/>
    </xf>
    <xf numFmtId="0" fontId="0" fillId="0" borderId="100" xfId="5" applyFont="1" applyFill="1" applyBorder="1" applyAlignment="1">
      <alignment horizontal="center" vertical="center" wrapText="1"/>
    </xf>
    <xf numFmtId="0" fontId="0" fillId="0" borderId="33" xfId="5" applyFont="1" applyFill="1" applyBorder="1" applyAlignment="1">
      <alignment horizontal="center" vertical="center" wrapText="1"/>
    </xf>
    <xf numFmtId="0" fontId="0" fillId="0" borderId="29" xfId="5" applyFont="1" applyFill="1" applyBorder="1" applyAlignment="1">
      <alignment horizontal="center" vertical="center" wrapText="1"/>
    </xf>
    <xf numFmtId="0" fontId="0" fillId="0" borderId="15" xfId="5" applyFont="1" applyFill="1" applyBorder="1" applyAlignment="1">
      <alignment horizontal="center" vertical="center" wrapText="1"/>
    </xf>
    <xf numFmtId="2" fontId="6" fillId="0" borderId="51" xfId="9" applyNumberFormat="1" applyFill="1" applyBorder="1" applyProtection="1">
      <protection locked="0"/>
    </xf>
    <xf numFmtId="2" fontId="6" fillId="0" borderId="88" xfId="9" applyNumberFormat="1" applyFill="1" applyBorder="1" applyProtection="1">
      <protection locked="0"/>
    </xf>
    <xf numFmtId="2" fontId="6" fillId="0" borderId="84" xfId="9" applyNumberFormat="1" applyFill="1" applyBorder="1" applyProtection="1">
      <protection locked="0"/>
    </xf>
    <xf numFmtId="2" fontId="6" fillId="0" borderId="55" xfId="9" applyNumberFormat="1" applyFill="1" applyBorder="1" applyProtection="1">
      <protection locked="0"/>
    </xf>
    <xf numFmtId="2" fontId="6" fillId="0" borderId="75" xfId="9" applyNumberFormat="1" applyFill="1" applyBorder="1" applyProtection="1">
      <protection locked="0"/>
    </xf>
    <xf numFmtId="2" fontId="6" fillId="0" borderId="56" xfId="9" applyNumberFormat="1" applyFill="1" applyBorder="1" applyProtection="1">
      <protection locked="0"/>
    </xf>
    <xf numFmtId="2" fontId="6" fillId="0" borderId="89" xfId="9" applyNumberFormat="1" applyFill="1" applyBorder="1" applyProtection="1">
      <protection locked="0"/>
    </xf>
    <xf numFmtId="2" fontId="6" fillId="0" borderId="64" xfId="9" applyNumberFormat="1" applyFill="1" applyBorder="1" applyProtection="1">
      <protection locked="0"/>
    </xf>
    <xf numFmtId="2" fontId="6" fillId="0" borderId="60" xfId="9" applyNumberFormat="1" applyFill="1" applyBorder="1" applyProtection="1">
      <protection locked="0"/>
    </xf>
    <xf numFmtId="2" fontId="6" fillId="0" borderId="61" xfId="9" applyNumberFormat="1" applyFill="1" applyBorder="1" applyProtection="1">
      <protection locked="0"/>
    </xf>
    <xf numFmtId="2" fontId="6" fillId="0" borderId="65" xfId="9" applyNumberFormat="1" applyFill="1" applyBorder="1" applyProtection="1">
      <protection locked="0"/>
    </xf>
    <xf numFmtId="2" fontId="6" fillId="0" borderId="90" xfId="9" applyNumberFormat="1" applyFill="1" applyBorder="1" applyProtection="1">
      <protection locked="0"/>
    </xf>
    <xf numFmtId="2" fontId="6" fillId="0" borderId="77" xfId="9" applyNumberFormat="1" applyFill="1" applyBorder="1" applyProtection="1">
      <protection locked="0"/>
    </xf>
    <xf numFmtId="2" fontId="6" fillId="0" borderId="69" xfId="9" applyNumberFormat="1" applyFill="1" applyBorder="1" applyProtection="1">
      <protection locked="0"/>
    </xf>
    <xf numFmtId="2" fontId="6" fillId="0" borderId="73" xfId="9" applyNumberFormat="1" applyFill="1" applyBorder="1" applyProtection="1">
      <protection locked="0"/>
    </xf>
    <xf numFmtId="2" fontId="6" fillId="0" borderId="1" xfId="9" applyNumberFormat="1" applyFill="1" applyBorder="1" applyProtection="1">
      <protection locked="0"/>
    </xf>
    <xf numFmtId="2" fontId="6" fillId="0" borderId="100" xfId="9" applyNumberFormat="1" applyFill="1" applyBorder="1" applyProtection="1">
      <protection locked="0"/>
    </xf>
    <xf numFmtId="2" fontId="6" fillId="0" borderId="29" xfId="9" applyNumberFormat="1" applyFill="1" applyBorder="1" applyProtection="1">
      <protection locked="0"/>
    </xf>
    <xf numFmtId="2" fontId="6" fillId="0" borderId="33" xfId="9" applyNumberFormat="1" applyFill="1" applyBorder="1" applyProtection="1">
      <protection locked="0"/>
    </xf>
    <xf numFmtId="2" fontId="6" fillId="0" borderId="2" xfId="9" applyNumberFormat="1" applyFill="1" applyBorder="1" applyProtection="1">
      <protection locked="0"/>
    </xf>
    <xf numFmtId="2" fontId="6" fillId="0" borderId="30" xfId="9" applyNumberFormat="1" applyFont="1" applyFill="1" applyBorder="1" applyProtection="1">
      <protection locked="0"/>
    </xf>
    <xf numFmtId="2" fontId="6" fillId="0" borderId="18" xfId="9" applyNumberFormat="1" applyFont="1" applyFill="1" applyBorder="1" applyAlignment="1" applyProtection="1">
      <alignment horizontal="left" vertical="center" wrapText="1"/>
      <protection locked="0"/>
    </xf>
    <xf numFmtId="2" fontId="6" fillId="0" borderId="80" xfId="9" applyNumberFormat="1" applyFont="1" applyFill="1" applyBorder="1" applyAlignment="1" applyProtection="1">
      <alignment horizontal="left" vertical="center" wrapText="1"/>
      <protection locked="0"/>
    </xf>
    <xf numFmtId="2" fontId="6" fillId="0" borderId="23" xfId="9" applyNumberFormat="1" applyFont="1" applyFill="1" applyBorder="1" applyAlignment="1" applyProtection="1">
      <alignment horizontal="left" vertical="center" wrapText="1"/>
      <protection locked="0"/>
    </xf>
    <xf numFmtId="2" fontId="6" fillId="0" borderId="29" xfId="9" applyNumberFormat="1" applyFont="1" applyFill="1" applyBorder="1" applyProtection="1">
      <protection locked="0"/>
    </xf>
    <xf numFmtId="2" fontId="6" fillId="0" borderId="109" xfId="9" applyNumberFormat="1" applyFont="1" applyFill="1" applyBorder="1" applyProtection="1">
      <protection locked="0"/>
    </xf>
    <xf numFmtId="2" fontId="6" fillId="0" borderId="15" xfId="9" applyNumberFormat="1" applyFont="1" applyFill="1" applyBorder="1" applyProtection="1">
      <protection locked="0"/>
    </xf>
    <xf numFmtId="2" fontId="6" fillId="0" borderId="125" xfId="9" applyNumberFormat="1" applyFont="1" applyFill="1" applyBorder="1" applyProtection="1">
      <protection locked="0"/>
    </xf>
    <xf numFmtId="2" fontId="6" fillId="0" borderId="124" xfId="9" applyNumberFormat="1" applyFont="1" applyFill="1" applyBorder="1" applyProtection="1">
      <protection locked="0"/>
    </xf>
    <xf numFmtId="2" fontId="6" fillId="0" borderId="20" xfId="9" applyNumberFormat="1" applyFont="1" applyFill="1" applyBorder="1" applyProtection="1">
      <protection locked="0"/>
    </xf>
    <xf numFmtId="2" fontId="6" fillId="0" borderId="21" xfId="9" applyNumberFormat="1" applyFont="1" applyFill="1" applyBorder="1" applyProtection="1">
      <protection locked="0"/>
    </xf>
    <xf numFmtId="2" fontId="6" fillId="0" borderId="27" xfId="9" applyNumberFormat="1" applyFont="1" applyFill="1" applyBorder="1" applyProtection="1">
      <protection locked="0"/>
    </xf>
    <xf numFmtId="2" fontId="6" fillId="0" borderId="28" xfId="9" applyNumberFormat="1" applyFont="1" applyFill="1" applyBorder="1" applyProtection="1">
      <protection locked="0"/>
    </xf>
    <xf numFmtId="2" fontId="6" fillId="0" borderId="18" xfId="9" applyNumberFormat="1" applyFont="1" applyFill="1" applyBorder="1" applyProtection="1">
      <protection locked="0"/>
    </xf>
    <xf numFmtId="2" fontId="6" fillId="0" borderId="19" xfId="9" applyNumberFormat="1" applyFont="1" applyFill="1" applyBorder="1" applyProtection="1">
      <protection locked="0"/>
    </xf>
    <xf numFmtId="2" fontId="6" fillId="0" borderId="23" xfId="9" applyNumberFormat="1" applyFont="1" applyFill="1" applyBorder="1" applyProtection="1">
      <protection locked="0"/>
    </xf>
    <xf numFmtId="2" fontId="6" fillId="0" borderId="46" xfId="9" applyNumberFormat="1" applyFont="1" applyFill="1" applyBorder="1" applyProtection="1">
      <protection locked="0"/>
    </xf>
    <xf numFmtId="2" fontId="6" fillId="0" borderId="17" xfId="9" applyNumberFormat="1" applyFont="1" applyFill="1" applyBorder="1" applyProtection="1">
      <protection locked="0"/>
    </xf>
    <xf numFmtId="2" fontId="6" fillId="0" borderId="145" xfId="9" applyNumberFormat="1" applyFont="1" applyFill="1" applyBorder="1" applyProtection="1">
      <protection locked="0"/>
    </xf>
    <xf numFmtId="2" fontId="1" fillId="0" borderId="100" xfId="9" applyNumberFormat="1" applyFont="1" applyFill="1" applyBorder="1" applyAlignment="1" applyProtection="1">
      <alignment horizontal="left" vertical="center" wrapText="1"/>
      <protection locked="0"/>
    </xf>
    <xf numFmtId="2" fontId="1" fillId="0" borderId="33" xfId="9" applyNumberFormat="1" applyFont="1" applyFill="1" applyBorder="1" applyAlignment="1" applyProtection="1">
      <alignment horizontal="left" vertical="center" wrapText="1"/>
      <protection locked="0"/>
    </xf>
    <xf numFmtId="2" fontId="0" fillId="0" borderId="8" xfId="0" applyNumberFormat="1" applyFont="1" applyBorder="1" applyAlignment="1" applyProtection="1">
      <alignment horizontal="right"/>
      <protection locked="0"/>
    </xf>
    <xf numFmtId="2" fontId="0" fillId="0" borderId="8" xfId="0" applyNumberFormat="1" applyBorder="1" applyAlignment="1" applyProtection="1">
      <alignment horizontal="right"/>
      <protection locked="0"/>
    </xf>
    <xf numFmtId="2" fontId="0" fillId="0" borderId="35" xfId="0" applyNumberFormat="1" applyBorder="1" applyAlignment="1" applyProtection="1">
      <alignment horizontal="right"/>
      <protection locked="0"/>
    </xf>
    <xf numFmtId="2" fontId="6" fillId="0" borderId="8" xfId="9" applyNumberFormat="1" applyBorder="1" applyAlignment="1" applyProtection="1">
      <alignment horizontal="right"/>
      <protection locked="0"/>
    </xf>
    <xf numFmtId="2" fontId="6" fillId="0" borderId="35" xfId="9" applyNumberFormat="1" applyBorder="1" applyAlignment="1" applyProtection="1">
      <alignment horizontal="right"/>
      <protection locked="0"/>
    </xf>
    <xf numFmtId="2" fontId="1" fillId="0" borderId="2" xfId="9" applyNumberFormat="1" applyFont="1" applyFill="1" applyBorder="1" applyAlignment="1" applyProtection="1">
      <alignment horizontal="right" vertical="center"/>
      <protection locked="0"/>
    </xf>
    <xf numFmtId="2" fontId="6" fillId="0" borderId="22" xfId="9" applyNumberFormat="1" applyFont="1" applyFill="1" applyBorder="1" applyAlignment="1" applyProtection="1">
      <alignment horizontal="right" vertical="center"/>
      <protection locked="0"/>
    </xf>
    <xf numFmtId="2" fontId="6" fillId="0" borderId="2" xfId="9" applyNumberForma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24" fillId="0" borderId="0" xfId="0" applyFont="1"/>
    <xf numFmtId="0" fontId="17" fillId="0" borderId="0" xfId="9" applyFont="1" applyFill="1"/>
    <xf numFmtId="0" fontId="26" fillId="0" borderId="0" xfId="9" applyFont="1" applyFill="1"/>
    <xf numFmtId="0" fontId="24" fillId="0" borderId="0" xfId="9" applyFont="1" applyFill="1"/>
    <xf numFmtId="0" fontId="26" fillId="0" borderId="0" xfId="10" applyFont="1" applyFill="1"/>
    <xf numFmtId="0" fontId="24" fillId="0" borderId="0" xfId="10" applyFont="1" applyFill="1"/>
    <xf numFmtId="2" fontId="9" fillId="2" borderId="56" xfId="1" applyNumberFormat="1" applyFont="1" applyFill="1" applyBorder="1" applyAlignment="1" applyProtection="1">
      <alignment vertical="top" wrapText="1"/>
      <protection locked="0"/>
    </xf>
    <xf numFmtId="2" fontId="9" fillId="2" borderId="65" xfId="1" applyNumberFormat="1" applyFont="1" applyFill="1" applyBorder="1" applyAlignment="1" applyProtection="1">
      <alignment vertical="top" wrapText="1"/>
      <protection locked="0"/>
    </xf>
    <xf numFmtId="2" fontId="9" fillId="2" borderId="1" xfId="1" applyNumberFormat="1" applyFont="1" applyFill="1" applyBorder="1" applyAlignment="1" applyProtection="1">
      <alignment vertical="top" wrapText="1"/>
      <protection locked="0"/>
    </xf>
    <xf numFmtId="0" fontId="25" fillId="0" borderId="1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4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2" fontId="25" fillId="0" borderId="107" xfId="0" applyNumberFormat="1" applyFont="1" applyBorder="1" applyAlignment="1" applyProtection="1">
      <alignment vertical="center"/>
      <protection locked="0"/>
    </xf>
    <xf numFmtId="2" fontId="25" fillId="0" borderId="80" xfId="0" applyNumberFormat="1" applyFont="1" applyBorder="1" applyAlignment="1" applyProtection="1">
      <alignment vertical="center"/>
      <protection locked="0"/>
    </xf>
    <xf numFmtId="2" fontId="25" fillId="0" borderId="81" xfId="0" applyNumberFormat="1" applyFont="1" applyBorder="1" applyAlignment="1" applyProtection="1">
      <alignment vertical="center"/>
      <protection locked="0"/>
    </xf>
    <xf numFmtId="2" fontId="25" fillId="0" borderId="116" xfId="0" applyNumberFormat="1" applyFont="1" applyBorder="1" applyAlignment="1" applyProtection="1">
      <alignment vertical="center" wrapText="1"/>
      <protection locked="0"/>
    </xf>
    <xf numFmtId="2" fontId="25" fillId="0" borderId="18" xfId="0" applyNumberFormat="1" applyFont="1" applyBorder="1" applyAlignment="1" applyProtection="1">
      <alignment vertical="center" wrapText="1"/>
      <protection locked="0"/>
    </xf>
    <xf numFmtId="2" fontId="25" fillId="0" borderId="19" xfId="0" applyNumberFormat="1" applyFont="1" applyBorder="1" applyAlignment="1" applyProtection="1">
      <alignment vertical="center" wrapText="1"/>
      <protection locked="0"/>
    </xf>
    <xf numFmtId="2" fontId="25" fillId="0" borderId="116" xfId="0" applyNumberFormat="1" applyFont="1" applyBorder="1" applyAlignment="1" applyProtection="1">
      <alignment vertical="center"/>
      <protection locked="0"/>
    </xf>
    <xf numFmtId="2" fontId="25" fillId="0" borderId="18" xfId="0" applyNumberFormat="1" applyFont="1" applyBorder="1" applyAlignment="1" applyProtection="1">
      <alignment vertical="center"/>
      <protection locked="0"/>
    </xf>
    <xf numFmtId="2" fontId="25" fillId="0" borderId="19" xfId="0" applyNumberFormat="1" applyFont="1" applyBorder="1" applyAlignment="1" applyProtection="1">
      <alignment vertical="center"/>
      <protection locked="0"/>
    </xf>
    <xf numFmtId="2" fontId="25" fillId="0" borderId="146" xfId="0" applyNumberFormat="1" applyFont="1" applyBorder="1" applyAlignment="1" applyProtection="1">
      <alignment vertical="center"/>
      <protection locked="0"/>
    </xf>
    <xf numFmtId="2" fontId="25" fillId="0" borderId="21" xfId="0" applyNumberFormat="1" applyFont="1" applyBorder="1" applyAlignment="1" applyProtection="1">
      <alignment vertical="center"/>
      <protection locked="0"/>
    </xf>
    <xf numFmtId="0" fontId="27" fillId="0" borderId="0" xfId="0" applyFont="1" applyFill="1" applyBorder="1" applyAlignment="1">
      <alignment horizontal="right" vertical="center"/>
    </xf>
    <xf numFmtId="0" fontId="30" fillId="0" borderId="0" xfId="0" applyFont="1" applyAlignment="1" applyProtection="1">
      <alignment vertical="center"/>
    </xf>
    <xf numFmtId="2" fontId="0" fillId="0" borderId="15" xfId="9" applyNumberFormat="1" applyFont="1" applyFill="1" applyBorder="1" applyProtection="1">
      <protection locked="0"/>
    </xf>
    <xf numFmtId="2" fontId="0" fillId="0" borderId="109" xfId="9" applyNumberFormat="1" applyFont="1" applyFill="1" applyBorder="1" applyProtection="1">
      <protection locked="0"/>
    </xf>
    <xf numFmtId="2" fontId="6" fillId="0" borderId="107" xfId="10" applyNumberFormat="1" applyFill="1" applyBorder="1" applyAlignment="1" applyProtection="1">
      <alignment horizontal="right"/>
      <protection locked="0"/>
    </xf>
    <xf numFmtId="2" fontId="6" fillId="0" borderId="80" xfId="10" applyNumberFormat="1" applyFill="1" applyBorder="1" applyAlignment="1" applyProtection="1">
      <alignment horizontal="right"/>
      <protection locked="0"/>
    </xf>
    <xf numFmtId="2" fontId="6" fillId="0" borderId="103" xfId="10" applyNumberFormat="1" applyFill="1" applyBorder="1" applyAlignment="1" applyProtection="1">
      <alignment horizontal="right"/>
      <protection locked="0"/>
    </xf>
    <xf numFmtId="2" fontId="6" fillId="0" borderId="116" xfId="10" applyNumberFormat="1" applyFill="1" applyBorder="1" applyAlignment="1" applyProtection="1">
      <alignment horizontal="right"/>
      <protection locked="0"/>
    </xf>
    <xf numFmtId="2" fontId="6" fillId="0" borderId="18" xfId="10" applyNumberFormat="1" applyFill="1" applyBorder="1" applyAlignment="1" applyProtection="1">
      <alignment horizontal="right"/>
      <protection locked="0"/>
    </xf>
    <xf numFmtId="2" fontId="6" fillId="0" borderId="7" xfId="10" applyNumberFormat="1" applyFill="1" applyBorder="1" applyAlignment="1" applyProtection="1">
      <alignment horizontal="right"/>
      <protection locked="0"/>
    </xf>
    <xf numFmtId="2" fontId="0" fillId="0" borderId="8" xfId="10" applyNumberFormat="1" applyFont="1" applyFill="1" applyBorder="1" applyAlignment="1" applyProtection="1">
      <alignment horizontal="right" vertical="center"/>
      <protection locked="0"/>
    </xf>
    <xf numFmtId="2" fontId="0" fillId="0" borderId="11" xfId="10" applyNumberFormat="1" applyFont="1" applyFill="1" applyBorder="1" applyAlignment="1" applyProtection="1">
      <alignment horizontal="right"/>
      <protection locked="0"/>
    </xf>
    <xf numFmtId="2" fontId="9" fillId="2" borderId="70" xfId="1" applyNumberFormat="1" applyFont="1" applyFill="1" applyBorder="1" applyAlignment="1" applyProtection="1">
      <alignment vertical="top" wrapText="1"/>
      <protection locked="0"/>
    </xf>
    <xf numFmtId="2" fontId="9" fillId="2" borderId="93" xfId="1" applyNumberFormat="1" applyFont="1" applyFill="1" applyBorder="1" applyAlignment="1" applyProtection="1">
      <alignment vertical="top" wrapText="1"/>
      <protection locked="0"/>
    </xf>
    <xf numFmtId="2" fontId="9" fillId="2" borderId="92" xfId="1" applyNumberFormat="1" applyFont="1" applyFill="1" applyBorder="1" applyAlignment="1" applyProtection="1">
      <alignment vertical="top" wrapText="1"/>
      <protection locked="0"/>
    </xf>
    <xf numFmtId="2" fontId="9" fillId="2" borderId="71" xfId="1" applyNumberFormat="1" applyFont="1" applyFill="1" applyBorder="1" applyAlignment="1" applyProtection="1">
      <alignment vertical="top" wrapText="1"/>
      <protection locked="0"/>
    </xf>
    <xf numFmtId="2" fontId="9" fillId="2" borderId="77" xfId="1" applyNumberFormat="1" applyFont="1" applyFill="1" applyBorder="1" applyAlignment="1" applyProtection="1">
      <alignment vertical="top" wrapText="1"/>
      <protection locked="0"/>
    </xf>
    <xf numFmtId="2" fontId="9" fillId="2" borderId="67" xfId="1" applyNumberFormat="1" applyFont="1" applyFill="1" applyBorder="1" applyAlignment="1" applyProtection="1">
      <alignment vertical="top" wrapText="1"/>
      <protection locked="0"/>
    </xf>
    <xf numFmtId="2" fontId="9" fillId="2" borderId="66" xfId="1" applyNumberFormat="1" applyFont="1" applyFill="1" applyBorder="1" applyAlignment="1" applyProtection="1">
      <alignment vertical="top" wrapText="1"/>
      <protection locked="0"/>
    </xf>
    <xf numFmtId="2" fontId="9" fillId="2" borderId="64" xfId="1" applyNumberFormat="1" applyFont="1" applyFill="1" applyBorder="1" applyAlignment="1" applyProtection="1">
      <alignment vertical="top" wrapText="1"/>
      <protection locked="0"/>
    </xf>
    <xf numFmtId="2" fontId="9" fillId="2" borderId="58" xfId="1" applyNumberFormat="1" applyFont="1" applyFill="1" applyBorder="1" applyAlignment="1" applyProtection="1">
      <alignment vertical="top" wrapText="1"/>
      <protection locked="0"/>
    </xf>
    <xf numFmtId="2" fontId="9" fillId="2" borderId="57" xfId="1" applyNumberFormat="1" applyFont="1" applyFill="1" applyBorder="1" applyAlignment="1" applyProtection="1">
      <alignment vertical="top" wrapText="1"/>
      <protection locked="0"/>
    </xf>
    <xf numFmtId="2" fontId="9" fillId="2" borderId="29" xfId="1" applyNumberFormat="1" applyFont="1" applyFill="1" applyBorder="1" applyAlignment="1" applyProtection="1">
      <alignment vertical="top" wrapText="1"/>
      <protection locked="0"/>
    </xf>
    <xf numFmtId="2" fontId="9" fillId="2" borderId="49" xfId="1" applyNumberFormat="1" applyFont="1" applyFill="1" applyBorder="1" applyAlignment="1" applyProtection="1">
      <alignment vertical="top" wrapText="1"/>
      <protection locked="0"/>
    </xf>
    <xf numFmtId="2" fontId="9" fillId="2" borderId="30" xfId="1" applyNumberFormat="1" applyFont="1" applyFill="1" applyBorder="1" applyAlignment="1" applyProtection="1">
      <alignment vertical="top" wrapText="1"/>
      <protection locked="0"/>
    </xf>
    <xf numFmtId="2" fontId="9" fillId="2" borderId="51" xfId="1" applyNumberFormat="1" applyFont="1" applyFill="1" applyBorder="1" applyAlignment="1" applyProtection="1">
      <alignment wrapText="1"/>
      <protection locked="0"/>
    </xf>
    <xf numFmtId="2" fontId="9" fillId="2" borderId="56" xfId="1" applyNumberFormat="1" applyFont="1" applyFill="1" applyBorder="1" applyAlignment="1" applyProtection="1">
      <alignment wrapText="1"/>
      <protection locked="0"/>
    </xf>
    <xf numFmtId="2" fontId="9" fillId="2" borderId="84" xfId="1" applyNumberFormat="1" applyFont="1" applyFill="1" applyBorder="1" applyAlignment="1" applyProtection="1">
      <alignment horizontal="right" wrapText="1"/>
      <protection locked="0"/>
    </xf>
    <xf numFmtId="2" fontId="9" fillId="2" borderId="55" xfId="1" applyNumberFormat="1" applyFont="1" applyFill="1" applyBorder="1" applyAlignment="1" applyProtection="1">
      <alignment horizontal="right" wrapText="1"/>
      <protection locked="0"/>
    </xf>
    <xf numFmtId="2" fontId="9" fillId="2" borderId="64" xfId="1" applyNumberFormat="1" applyFont="1" applyFill="1" applyBorder="1" applyAlignment="1" applyProtection="1">
      <alignment horizontal="right" wrapText="1"/>
      <protection locked="0"/>
    </xf>
    <xf numFmtId="2" fontId="9" fillId="2" borderId="60" xfId="1" applyNumberFormat="1" applyFont="1" applyFill="1" applyBorder="1" applyAlignment="1" applyProtection="1">
      <alignment horizontal="right" wrapText="1"/>
      <protection locked="0"/>
    </xf>
    <xf numFmtId="2" fontId="9" fillId="2" borderId="65" xfId="1" applyNumberFormat="1" applyFont="1" applyFill="1" applyBorder="1" applyAlignment="1" applyProtection="1">
      <alignment horizontal="right" wrapText="1"/>
      <protection locked="0"/>
    </xf>
    <xf numFmtId="2" fontId="9" fillId="2" borderId="77" xfId="1" applyNumberFormat="1" applyFont="1" applyFill="1" applyBorder="1" applyAlignment="1" applyProtection="1">
      <alignment horizontal="right" wrapText="1"/>
      <protection locked="0"/>
    </xf>
    <xf numFmtId="2" fontId="9" fillId="2" borderId="69" xfId="1" applyNumberFormat="1" applyFont="1" applyFill="1" applyBorder="1" applyAlignment="1" applyProtection="1">
      <alignment horizontal="right" wrapText="1"/>
      <protection locked="0"/>
    </xf>
    <xf numFmtId="2" fontId="9" fillId="2" borderId="1" xfId="1" applyNumberFormat="1" applyFont="1" applyFill="1" applyBorder="1" applyAlignment="1" applyProtection="1">
      <alignment horizontal="right" wrapText="1"/>
      <protection locked="0"/>
    </xf>
    <xf numFmtId="2" fontId="9" fillId="2" borderId="29" xfId="1" applyNumberFormat="1" applyFont="1" applyFill="1" applyBorder="1" applyAlignment="1" applyProtection="1">
      <alignment horizontal="right" wrapText="1"/>
      <protection locked="0"/>
    </xf>
    <xf numFmtId="2" fontId="9" fillId="2" borderId="33" xfId="1" applyNumberFormat="1" applyFont="1" applyFill="1" applyBorder="1" applyAlignment="1" applyProtection="1">
      <alignment horizontal="right" wrapText="1"/>
      <protection locked="0"/>
    </xf>
    <xf numFmtId="2" fontId="9" fillId="0" borderId="51" xfId="1" applyNumberFormat="1" applyFont="1" applyFill="1" applyBorder="1" applyAlignment="1" applyProtection="1">
      <alignment vertical="top" wrapText="1"/>
      <protection locked="0"/>
    </xf>
    <xf numFmtId="2" fontId="9" fillId="0" borderId="54" xfId="1" applyNumberFormat="1" applyFont="1" applyFill="1" applyBorder="1" applyAlignment="1" applyProtection="1">
      <alignment vertical="top" wrapText="1"/>
      <protection locked="0"/>
    </xf>
    <xf numFmtId="2" fontId="9" fillId="0" borderId="55" xfId="1" applyNumberFormat="1" applyFont="1" applyFill="1" applyBorder="1" applyAlignment="1" applyProtection="1">
      <alignment vertical="top" wrapText="1"/>
      <protection locked="0"/>
    </xf>
    <xf numFmtId="2" fontId="9" fillId="0" borderId="84" xfId="1" applyNumberFormat="1" applyFont="1" applyFill="1" applyBorder="1" applyAlignment="1" applyProtection="1">
      <alignment vertical="top" wrapText="1"/>
      <protection locked="0"/>
    </xf>
    <xf numFmtId="2" fontId="9" fillId="0" borderId="53" xfId="1" applyNumberFormat="1" applyFont="1" applyFill="1" applyBorder="1" applyAlignment="1" applyProtection="1">
      <alignment vertical="top" wrapText="1"/>
      <protection locked="0"/>
    </xf>
    <xf numFmtId="2" fontId="9" fillId="0" borderId="52" xfId="1" applyNumberFormat="1" applyFont="1" applyFill="1" applyBorder="1" applyAlignment="1" applyProtection="1">
      <alignment vertical="top" wrapText="1"/>
      <protection locked="0"/>
    </xf>
    <xf numFmtId="2" fontId="9" fillId="0" borderId="56" xfId="1" applyNumberFormat="1" applyFont="1" applyFill="1" applyBorder="1" applyAlignment="1" applyProtection="1">
      <alignment vertical="top" wrapText="1"/>
      <protection locked="0"/>
    </xf>
    <xf numFmtId="2" fontId="9" fillId="0" borderId="59" xfId="1" applyNumberFormat="1" applyFont="1" applyFill="1" applyBorder="1" applyAlignment="1" applyProtection="1">
      <alignment vertical="top" wrapText="1"/>
      <protection locked="0"/>
    </xf>
    <xf numFmtId="2" fontId="9" fillId="0" borderId="60" xfId="1" applyNumberFormat="1" applyFont="1" applyFill="1" applyBorder="1" applyAlignment="1" applyProtection="1">
      <alignment vertical="top" wrapText="1"/>
      <protection locked="0"/>
    </xf>
    <xf numFmtId="2" fontId="9" fillId="0" borderId="64" xfId="1" applyNumberFormat="1" applyFont="1" applyFill="1" applyBorder="1" applyAlignment="1" applyProtection="1">
      <alignment vertical="top" wrapText="1"/>
      <protection locked="0"/>
    </xf>
    <xf numFmtId="2" fontId="9" fillId="0" borderId="58" xfId="1" applyNumberFormat="1" applyFont="1" applyFill="1" applyBorder="1" applyAlignment="1" applyProtection="1">
      <alignment vertical="top" wrapText="1"/>
      <protection locked="0"/>
    </xf>
    <xf numFmtId="2" fontId="9" fillId="0" borderId="57" xfId="1" applyNumberFormat="1" applyFont="1" applyFill="1" applyBorder="1" applyAlignment="1" applyProtection="1">
      <alignment vertical="top" wrapText="1"/>
      <protection locked="0"/>
    </xf>
    <xf numFmtId="2" fontId="0" fillId="0" borderId="56" xfId="0" applyNumberFormat="1" applyFont="1" applyFill="1" applyBorder="1" applyAlignment="1" applyProtection="1">
      <alignment vertical="top"/>
      <protection locked="0"/>
    </xf>
    <xf numFmtId="2" fontId="0" fillId="0" borderId="59" xfId="0" applyNumberFormat="1" applyFont="1" applyFill="1" applyBorder="1" applyAlignment="1" applyProtection="1">
      <alignment vertical="top"/>
      <protection locked="0"/>
    </xf>
    <xf numFmtId="2" fontId="0" fillId="0" borderId="60" xfId="0" applyNumberFormat="1" applyFont="1" applyFill="1" applyBorder="1" applyAlignment="1" applyProtection="1">
      <alignment vertical="top"/>
      <protection locked="0"/>
    </xf>
    <xf numFmtId="2" fontId="0" fillId="0" borderId="64" xfId="0" applyNumberFormat="1" applyFont="1" applyFill="1" applyBorder="1" applyAlignment="1" applyProtection="1">
      <alignment vertical="top"/>
      <protection locked="0"/>
    </xf>
    <xf numFmtId="2" fontId="0" fillId="0" borderId="58" xfId="0" applyNumberFormat="1" applyFont="1" applyFill="1" applyBorder="1" applyAlignment="1" applyProtection="1">
      <alignment vertical="top"/>
      <protection locked="0"/>
    </xf>
    <xf numFmtId="2" fontId="0" fillId="0" borderId="57" xfId="0" applyNumberFormat="1" applyFont="1" applyFill="1" applyBorder="1" applyAlignment="1" applyProtection="1">
      <alignment vertical="top"/>
      <protection locked="0"/>
    </xf>
    <xf numFmtId="2" fontId="9" fillId="0" borderId="65" xfId="1" applyNumberFormat="1" applyFont="1" applyFill="1" applyBorder="1" applyAlignment="1" applyProtection="1">
      <alignment vertical="top" wrapText="1"/>
      <protection locked="0"/>
    </xf>
    <xf numFmtId="2" fontId="9" fillId="0" borderId="68" xfId="1" applyNumberFormat="1" applyFont="1" applyFill="1" applyBorder="1" applyAlignment="1" applyProtection="1">
      <alignment vertical="top" wrapText="1"/>
      <protection locked="0"/>
    </xf>
    <xf numFmtId="2" fontId="9" fillId="0" borderId="69" xfId="1" applyNumberFormat="1" applyFont="1" applyFill="1" applyBorder="1" applyAlignment="1" applyProtection="1">
      <alignment vertical="top" wrapText="1"/>
      <protection locked="0"/>
    </xf>
    <xf numFmtId="2" fontId="9" fillId="0" borderId="87" xfId="1" applyNumberFormat="1" applyFont="1" applyFill="1" applyBorder="1" applyAlignment="1" applyProtection="1">
      <alignment vertical="top" wrapText="1"/>
      <protection locked="0"/>
    </xf>
    <xf numFmtId="2" fontId="9" fillId="0" borderId="77" xfId="1" applyNumberFormat="1" applyFont="1" applyFill="1" applyBorder="1" applyAlignment="1" applyProtection="1">
      <alignment vertical="top" wrapText="1"/>
      <protection locked="0"/>
    </xf>
    <xf numFmtId="2" fontId="9" fillId="0" borderId="67" xfId="1" applyNumberFormat="1" applyFont="1" applyFill="1" applyBorder="1" applyAlignment="1" applyProtection="1">
      <alignment vertical="top" wrapText="1"/>
      <protection locked="0"/>
    </xf>
    <xf numFmtId="2" fontId="9" fillId="0" borderId="66" xfId="1" applyNumberFormat="1" applyFont="1" applyFill="1" applyBorder="1" applyAlignment="1" applyProtection="1">
      <alignment vertical="top" wrapText="1"/>
      <protection locked="0"/>
    </xf>
    <xf numFmtId="2" fontId="0" fillId="0" borderId="24" xfId="0" applyNumberFormat="1" applyFont="1" applyFill="1" applyBorder="1" applyAlignment="1" applyProtection="1">
      <alignment vertical="top"/>
      <protection locked="0"/>
    </xf>
    <xf numFmtId="2" fontId="0" fillId="0" borderId="100" xfId="0" applyNumberFormat="1" applyFont="1" applyFill="1" applyBorder="1" applyAlignment="1" applyProtection="1">
      <alignment vertical="top"/>
      <protection locked="0"/>
    </xf>
    <xf numFmtId="2" fontId="0" fillId="0" borderId="33" xfId="0" applyNumberFormat="1" applyFont="1" applyFill="1" applyBorder="1" applyAlignment="1" applyProtection="1">
      <alignment vertical="top"/>
      <protection locked="0"/>
    </xf>
    <xf numFmtId="2" fontId="0" fillId="0" borderId="1" xfId="0" applyNumberFormat="1" applyFont="1" applyFill="1" applyBorder="1" applyAlignment="1" applyProtection="1">
      <alignment vertical="top"/>
      <protection locked="0"/>
    </xf>
    <xf numFmtId="2" fontId="0" fillId="0" borderId="39" xfId="0" applyNumberFormat="1" applyFont="1" applyFill="1" applyBorder="1" applyAlignment="1" applyProtection="1">
      <alignment vertical="top"/>
      <protection locked="0"/>
    </xf>
    <xf numFmtId="2" fontId="0" fillId="0" borderId="29" xfId="0" applyNumberFormat="1" applyFont="1" applyFill="1" applyBorder="1" applyAlignment="1" applyProtection="1">
      <alignment vertical="top"/>
      <protection locked="0"/>
    </xf>
    <xf numFmtId="2" fontId="0" fillId="0" borderId="30" xfId="0" applyNumberFormat="1" applyFont="1" applyFill="1" applyBorder="1" applyAlignment="1" applyProtection="1">
      <alignment vertical="top"/>
      <protection locked="0"/>
    </xf>
    <xf numFmtId="2" fontId="9" fillId="0" borderId="140" xfId="1" applyNumberFormat="1" applyFont="1" applyFill="1" applyBorder="1" applyAlignment="1" applyProtection="1">
      <alignment vertical="top" wrapText="1"/>
      <protection locked="0"/>
    </xf>
    <xf numFmtId="2" fontId="9" fillId="0" borderId="142" xfId="1" applyNumberFormat="1" applyFont="1" applyFill="1" applyBorder="1" applyAlignment="1" applyProtection="1">
      <alignment vertical="top" wrapText="1"/>
      <protection locked="0"/>
    </xf>
    <xf numFmtId="2" fontId="9" fillId="0" borderId="141" xfId="1" applyNumberFormat="1" applyFont="1" applyFill="1" applyBorder="1" applyAlignment="1" applyProtection="1">
      <alignment vertical="top" wrapText="1"/>
      <protection locked="0"/>
    </xf>
    <xf numFmtId="2" fontId="9" fillId="0" borderId="85" xfId="1" applyNumberFormat="1" applyFont="1" applyFill="1" applyBorder="1" applyAlignment="1" applyProtection="1">
      <alignment vertical="top" wrapText="1"/>
      <protection locked="0"/>
    </xf>
    <xf numFmtId="2" fontId="9" fillId="0" borderId="86" xfId="1" applyNumberFormat="1" applyFont="1" applyFill="1" applyBorder="1" applyAlignment="1" applyProtection="1">
      <alignment vertical="top" wrapText="1"/>
      <protection locked="0"/>
    </xf>
    <xf numFmtId="2" fontId="9" fillId="2" borderId="59" xfId="1" applyNumberFormat="1" applyFont="1" applyFill="1" applyBorder="1" applyAlignment="1" applyProtection="1">
      <alignment wrapText="1"/>
      <protection locked="0"/>
    </xf>
    <xf numFmtId="2" fontId="9" fillId="2" borderId="57" xfId="1" applyNumberFormat="1" applyFont="1" applyFill="1" applyBorder="1" applyAlignment="1" applyProtection="1">
      <alignment wrapText="1"/>
      <protection locked="0"/>
    </xf>
    <xf numFmtId="2" fontId="9" fillId="2" borderId="85" xfId="1" applyNumberFormat="1" applyFont="1" applyFill="1" applyBorder="1" applyAlignment="1" applyProtection="1">
      <alignment wrapText="1"/>
      <protection locked="0"/>
    </xf>
    <xf numFmtId="2" fontId="0" fillId="0" borderId="1" xfId="0" applyNumberFormat="1" applyFont="1" applyBorder="1" applyAlignment="1" applyProtection="1">
      <protection locked="0"/>
    </xf>
    <xf numFmtId="2" fontId="0" fillId="0" borderId="30" xfId="0" applyNumberFormat="1" applyFont="1" applyBorder="1" applyAlignment="1" applyProtection="1">
      <protection locked="0"/>
    </xf>
    <xf numFmtId="2" fontId="9" fillId="2" borderId="97" xfId="1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Border="1"/>
    <xf numFmtId="0" fontId="32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2" fontId="0" fillId="0" borderId="30" xfId="9" applyNumberFormat="1" applyFont="1" applyFill="1" applyBorder="1" applyProtection="1">
      <protection locked="0"/>
    </xf>
    <xf numFmtId="0" fontId="0" fillId="0" borderId="56" xfId="0" applyFont="1" applyBorder="1" applyAlignment="1">
      <alignment horizontal="justify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/>
    <xf numFmtId="0" fontId="0" fillId="0" borderId="0" xfId="0" applyFont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justify" vertical="center" wrapText="1"/>
    </xf>
    <xf numFmtId="0" fontId="36" fillId="0" borderId="0" xfId="0" applyFont="1" applyFill="1" applyBorder="1" applyAlignment="1">
      <alignment horizontal="justify" vertical="center"/>
    </xf>
    <xf numFmtId="0" fontId="37" fillId="0" borderId="0" xfId="0" applyFont="1" applyFill="1" applyBorder="1" applyAlignment="1">
      <alignment horizontal="justify" vertical="center"/>
    </xf>
    <xf numFmtId="0" fontId="9" fillId="2" borderId="33" xfId="1" applyFont="1" applyFill="1" applyBorder="1" applyAlignment="1">
      <alignment horizontal="center" vertical="center" wrapText="1"/>
    </xf>
    <xf numFmtId="2" fontId="12" fillId="0" borderId="60" xfId="0" applyNumberFormat="1" applyFont="1" applyFill="1" applyBorder="1" applyAlignment="1" applyProtection="1">
      <alignment horizontal="right" vertical="center" wrapText="1"/>
      <protection locked="0"/>
    </xf>
    <xf numFmtId="2" fontId="9" fillId="2" borderId="69" xfId="1" applyNumberFormat="1" applyFont="1" applyFill="1" applyBorder="1" applyAlignment="1" applyProtection="1">
      <alignment horizontal="right" vertical="center" wrapText="1"/>
      <protection locked="0"/>
    </xf>
    <xf numFmtId="2" fontId="12" fillId="0" borderId="33" xfId="0" applyNumberFormat="1" applyFont="1" applyFill="1" applyBorder="1" applyAlignment="1" applyProtection="1">
      <alignment horizontal="right" vertical="center" wrapText="1"/>
      <protection locked="0"/>
    </xf>
    <xf numFmtId="2" fontId="12" fillId="0" borderId="161" xfId="0" applyNumberFormat="1" applyFont="1" applyFill="1" applyBorder="1" applyAlignment="1">
      <alignment horizontal="center" wrapText="1"/>
    </xf>
    <xf numFmtId="0" fontId="0" fillId="4" borderId="0" xfId="0" applyFont="1" applyFill="1"/>
    <xf numFmtId="0" fontId="0" fillId="0" borderId="24" xfId="5" applyFont="1" applyFill="1" applyBorder="1" applyAlignment="1">
      <alignment horizontal="center" vertical="center" wrapText="1"/>
    </xf>
    <xf numFmtId="0" fontId="6" fillId="0" borderId="130" xfId="5" applyFont="1" applyFill="1" applyBorder="1" applyAlignment="1">
      <alignment horizontal="center" vertical="center" wrapText="1"/>
    </xf>
    <xf numFmtId="2" fontId="9" fillId="0" borderId="166" xfId="1" applyNumberFormat="1" applyFont="1" applyFill="1" applyBorder="1" applyAlignment="1" applyProtection="1">
      <alignment vertical="top" wrapText="1"/>
      <protection locked="0"/>
    </xf>
    <xf numFmtId="0" fontId="0" fillId="0" borderId="50" xfId="5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justify" vertical="center" wrapText="1"/>
    </xf>
    <xf numFmtId="0" fontId="0" fillId="0" borderId="85" xfId="0" applyFont="1" applyBorder="1" applyAlignment="1">
      <alignment horizontal="justify" vertical="center" wrapText="1"/>
    </xf>
    <xf numFmtId="0" fontId="0" fillId="0" borderId="86" xfId="0" applyFont="1" applyBorder="1" applyAlignment="1">
      <alignment horizontal="justify" vertical="center" wrapText="1"/>
    </xf>
    <xf numFmtId="0" fontId="40" fillId="0" borderId="0" xfId="13" applyFont="1" applyAlignment="1">
      <alignment horizontal="justify" vertical="center"/>
    </xf>
    <xf numFmtId="0" fontId="0" fillId="0" borderId="51" xfId="0" applyFont="1" applyBorder="1" applyAlignment="1">
      <alignment horizontal="justify" vertical="center" wrapText="1"/>
    </xf>
    <xf numFmtId="0" fontId="0" fillId="0" borderId="84" xfId="0" applyFont="1" applyBorder="1" applyAlignment="1">
      <alignment horizontal="justify" vertical="center" wrapText="1"/>
    </xf>
    <xf numFmtId="0" fontId="7" fillId="0" borderId="64" xfId="0" applyFont="1" applyBorder="1" applyAlignment="1">
      <alignment horizontal="justify" vertical="center" wrapText="1"/>
    </xf>
    <xf numFmtId="0" fontId="0" fillId="5" borderId="0" xfId="0" applyFont="1" applyFill="1"/>
    <xf numFmtId="0" fontId="0" fillId="0" borderId="18" xfId="0" applyBorder="1"/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30" fillId="0" borderId="18" xfId="0" applyFont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0" fillId="0" borderId="18" xfId="0" applyBorder="1" applyAlignment="1" applyProtection="1">
      <alignment vertical="center" wrapText="1"/>
    </xf>
    <xf numFmtId="0" fontId="9" fillId="0" borderId="18" xfId="9" applyFont="1" applyFill="1" applyBorder="1" applyAlignment="1">
      <alignment horizontal="left" vertical="center" wrapText="1"/>
    </xf>
    <xf numFmtId="0" fontId="9" fillId="0" borderId="18" xfId="12" applyFont="1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Alignment="1">
      <alignment vertical="center"/>
    </xf>
    <xf numFmtId="2" fontId="1" fillId="0" borderId="144" xfId="9" applyNumberFormat="1" applyFont="1" applyFill="1" applyBorder="1" applyAlignment="1">
      <alignment horizontal="center" vertical="center"/>
    </xf>
    <xf numFmtId="2" fontId="6" fillId="0" borderId="99" xfId="9" applyNumberFormat="1" applyFont="1" applyFill="1" applyBorder="1" applyAlignment="1">
      <alignment horizontal="center" vertical="center"/>
    </xf>
    <xf numFmtId="2" fontId="6" fillId="0" borderId="14" xfId="9" applyNumberFormat="1" applyFont="1" applyFill="1" applyBorder="1" applyAlignment="1">
      <alignment horizontal="center" vertical="center"/>
    </xf>
    <xf numFmtId="2" fontId="0" fillId="0" borderId="49" xfId="9" applyNumberFormat="1" applyFont="1" applyFill="1" applyBorder="1" applyAlignment="1">
      <alignment horizontal="center" vertical="center"/>
    </xf>
    <xf numFmtId="2" fontId="0" fillId="0" borderId="30" xfId="9" applyNumberFormat="1" applyFont="1" applyFill="1" applyBorder="1" applyAlignment="1">
      <alignment horizontal="center" vertical="center"/>
    </xf>
    <xf numFmtId="2" fontId="6" fillId="0" borderId="30" xfId="9" applyNumberFormat="1" applyFont="1" applyFill="1" applyBorder="1" applyAlignment="1">
      <alignment horizontal="center" vertical="center"/>
    </xf>
    <xf numFmtId="2" fontId="6" fillId="0" borderId="33" xfId="9" applyNumberFormat="1" applyFont="1" applyFill="1" applyBorder="1" applyAlignment="1">
      <alignment horizontal="center" vertical="center"/>
    </xf>
    <xf numFmtId="2" fontId="1" fillId="0" borderId="143" xfId="9" applyNumberFormat="1" applyFont="1" applyFill="1" applyBorder="1" applyAlignment="1">
      <alignment horizontal="center" vertical="center"/>
    </xf>
    <xf numFmtId="2" fontId="6" fillId="0" borderId="147" xfId="10" applyNumberFormat="1" applyFill="1" applyBorder="1" applyAlignment="1">
      <alignment horizontal="center" vertical="center"/>
    </xf>
    <xf numFmtId="2" fontId="6" fillId="0" borderId="117" xfId="10" applyNumberFormat="1" applyFill="1" applyBorder="1" applyAlignment="1">
      <alignment horizontal="center" vertical="center"/>
    </xf>
    <xf numFmtId="2" fontId="1" fillId="0" borderId="121" xfId="10" applyNumberFormat="1" applyFont="1" applyFill="1" applyBorder="1" applyAlignment="1">
      <alignment horizontal="center" vertical="center"/>
    </xf>
    <xf numFmtId="2" fontId="1" fillId="0" borderId="111" xfId="10" applyNumberFormat="1" applyFont="1" applyFill="1" applyBorder="1" applyAlignment="1">
      <alignment horizontal="center" vertical="center"/>
    </xf>
    <xf numFmtId="2" fontId="1" fillId="0" borderId="119" xfId="10" applyNumberFormat="1" applyFont="1" applyFill="1" applyBorder="1" applyAlignment="1">
      <alignment horizontal="center" vertical="center"/>
    </xf>
    <xf numFmtId="2" fontId="1" fillId="0" borderId="122" xfId="10" applyNumberFormat="1" applyFont="1" applyFill="1" applyBorder="1" applyAlignment="1">
      <alignment horizontal="center" vertical="center"/>
    </xf>
    <xf numFmtId="2" fontId="1" fillId="0" borderId="115" xfId="10" applyNumberFormat="1" applyFont="1" applyFill="1" applyBorder="1" applyAlignment="1">
      <alignment horizontal="center" vertical="center"/>
    </xf>
    <xf numFmtId="2" fontId="1" fillId="0" borderId="148" xfId="10" applyNumberFormat="1" applyFont="1" applyFill="1" applyBorder="1" applyAlignment="1">
      <alignment horizontal="center" vertical="center"/>
    </xf>
    <xf numFmtId="2" fontId="12" fillId="0" borderId="111" xfId="0" applyNumberFormat="1" applyFont="1" applyFill="1" applyBorder="1" applyAlignment="1" applyProtection="1">
      <alignment horizontal="center" wrapText="1"/>
      <protection locked="0"/>
    </xf>
    <xf numFmtId="2" fontId="12" fillId="0" borderId="112" xfId="0" applyNumberFormat="1" applyFont="1" applyFill="1" applyBorder="1" applyAlignment="1" applyProtection="1">
      <alignment horizontal="center" wrapText="1"/>
      <protection locked="0"/>
    </xf>
    <xf numFmtId="2" fontId="12" fillId="0" borderId="119" xfId="0" applyNumberFormat="1" applyFont="1" applyFill="1" applyBorder="1" applyAlignment="1" applyProtection="1">
      <alignment horizontal="center" wrapText="1"/>
      <protection locked="0"/>
    </xf>
    <xf numFmtId="2" fontId="12" fillId="0" borderId="113" xfId="0" applyNumberFormat="1" applyFont="1" applyFill="1" applyBorder="1" applyAlignment="1" applyProtection="1">
      <alignment horizontal="center" wrapText="1"/>
      <protection locked="0"/>
    </xf>
    <xf numFmtId="2" fontId="12" fillId="0" borderId="121" xfId="0" applyNumberFormat="1" applyFont="1" applyFill="1" applyBorder="1" applyAlignment="1" applyProtection="1">
      <alignment horizontal="center" wrapText="1"/>
      <protection locked="0"/>
    </xf>
    <xf numFmtId="0" fontId="9" fillId="2" borderId="63" xfId="1" applyFont="1" applyFill="1" applyBorder="1" applyAlignment="1">
      <alignment horizontal="left" wrapText="1"/>
    </xf>
    <xf numFmtId="0" fontId="9" fillId="2" borderId="13" xfId="1" applyFont="1" applyFill="1" applyBorder="1" applyAlignment="1">
      <alignment horizontal="left" vertical="center" wrapText="1"/>
    </xf>
    <xf numFmtId="0" fontId="9" fillId="2" borderId="184" xfId="1" applyFont="1" applyFill="1" applyBorder="1" applyAlignment="1">
      <alignment horizontal="left" vertical="center" wrapText="1" indent="1"/>
    </xf>
    <xf numFmtId="0" fontId="9" fillId="2" borderId="21" xfId="1" applyFont="1" applyFill="1" applyBorder="1" applyAlignment="1">
      <alignment horizontal="left" vertical="center" wrapText="1" indent="1"/>
    </xf>
    <xf numFmtId="2" fontId="9" fillId="2" borderId="44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81" xfId="1" applyNumberFormat="1" applyFont="1" applyFill="1" applyBorder="1" applyAlignment="1" applyProtection="1">
      <alignment horizontal="left" wrapText="1" indent="1"/>
      <protection locked="0"/>
    </xf>
    <xf numFmtId="2" fontId="29" fillId="0" borderId="111" xfId="0" applyNumberFormat="1" applyFont="1" applyBorder="1" applyAlignment="1">
      <alignment horizontal="center" vertical="center"/>
    </xf>
    <xf numFmtId="2" fontId="29" fillId="0" borderId="121" xfId="0" applyNumberFormat="1" applyFont="1" applyBorder="1" applyAlignment="1">
      <alignment horizontal="center" vertical="center"/>
    </xf>
    <xf numFmtId="2" fontId="29" fillId="0" borderId="115" xfId="0" applyNumberFormat="1" applyFont="1" applyBorder="1" applyAlignment="1">
      <alignment horizontal="center" vertical="center"/>
    </xf>
    <xf numFmtId="0" fontId="17" fillId="0" borderId="0" xfId="0" applyFont="1"/>
    <xf numFmtId="0" fontId="19" fillId="0" borderId="0" xfId="0" applyFont="1" applyFill="1" applyBorder="1" applyProtection="1"/>
    <xf numFmtId="0" fontId="0" fillId="5" borderId="56" xfId="0" applyFont="1" applyFill="1" applyBorder="1" applyAlignment="1">
      <alignment horizontal="justify" vertical="center" wrapText="1"/>
    </xf>
    <xf numFmtId="0" fontId="0" fillId="5" borderId="64" xfId="0" applyFont="1" applyFill="1" applyBorder="1" applyAlignment="1">
      <alignment horizontal="justify" vertical="center" wrapText="1"/>
    </xf>
    <xf numFmtId="0" fontId="0" fillId="5" borderId="0" xfId="0" applyFill="1"/>
    <xf numFmtId="0" fontId="42" fillId="0" borderId="18" xfId="0" applyFont="1" applyBorder="1" applyAlignment="1">
      <alignment vertical="center" wrapText="1"/>
    </xf>
    <xf numFmtId="0" fontId="42" fillId="0" borderId="18" xfId="0" applyFont="1" applyBorder="1" applyAlignment="1">
      <alignment vertical="center"/>
    </xf>
    <xf numFmtId="0" fontId="34" fillId="0" borderId="6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justify" vertical="center" wrapText="1"/>
    </xf>
    <xf numFmtId="0" fontId="0" fillId="0" borderId="89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5" borderId="89" xfId="0" applyFont="1" applyFill="1" applyBorder="1" applyAlignment="1">
      <alignment horizontal="justify" vertical="center" wrapText="1"/>
    </xf>
    <xf numFmtId="0" fontId="7" fillId="0" borderId="89" xfId="0" applyFont="1" applyBorder="1" applyAlignment="1">
      <alignment horizontal="justify" vertical="center" wrapText="1"/>
    </xf>
    <xf numFmtId="0" fontId="0" fillId="0" borderId="150" xfId="0" applyFont="1" applyBorder="1" applyAlignment="1">
      <alignment horizontal="justify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6" xfId="0" applyBorder="1"/>
    <xf numFmtId="0" fontId="0" fillId="5" borderId="6" xfId="0" applyFill="1" applyBorder="1"/>
    <xf numFmtId="0" fontId="0" fillId="0" borderId="9" xfId="0" applyBorder="1"/>
    <xf numFmtId="0" fontId="0" fillId="0" borderId="7" xfId="0" applyBorder="1"/>
    <xf numFmtId="0" fontId="0" fillId="5" borderId="7" xfId="0" applyFill="1" applyBorder="1"/>
    <xf numFmtId="0" fontId="0" fillId="0" borderId="40" xfId="0" applyBorder="1"/>
    <xf numFmtId="0" fontId="34" fillId="0" borderId="5" xfId="0" applyFont="1" applyBorder="1" applyAlignment="1">
      <alignment horizontal="center" vertical="center" wrapText="1"/>
    </xf>
    <xf numFmtId="0" fontId="44" fillId="0" borderId="32" xfId="0" applyFont="1" applyFill="1" applyBorder="1" applyAlignment="1" applyProtection="1">
      <alignment wrapText="1"/>
    </xf>
    <xf numFmtId="0" fontId="44" fillId="0" borderId="5" xfId="0" applyFont="1" applyFill="1" applyBorder="1" applyAlignment="1" applyProtection="1">
      <alignment wrapText="1"/>
    </xf>
    <xf numFmtId="0" fontId="44" fillId="0" borderId="8" xfId="0" applyFont="1" applyFill="1" applyBorder="1" applyAlignment="1" applyProtection="1">
      <alignment wrapText="1"/>
    </xf>
    <xf numFmtId="0" fontId="44" fillId="0" borderId="11" xfId="0" applyFont="1" applyFill="1" applyBorder="1" applyAlignment="1" applyProtection="1">
      <alignment wrapText="1"/>
    </xf>
    <xf numFmtId="0" fontId="24" fillId="0" borderId="0" xfId="9" applyFont="1" applyFill="1" applyAlignment="1"/>
    <xf numFmtId="0" fontId="24" fillId="0" borderId="0" xfId="10" applyFont="1" applyFill="1" applyBorder="1" applyAlignment="1">
      <alignment wrapText="1"/>
    </xf>
    <xf numFmtId="0" fontId="0" fillId="0" borderId="0" xfId="0" applyFont="1" applyAlignment="1"/>
    <xf numFmtId="0" fontId="17" fillId="2" borderId="0" xfId="1" applyFont="1" applyFill="1" applyBorder="1" applyAlignment="1">
      <alignment vertical="top"/>
    </xf>
    <xf numFmtId="0" fontId="9" fillId="2" borderId="0" xfId="1" applyFont="1" applyFill="1" applyBorder="1" applyAlignment="1">
      <alignment horizontal="left" wrapText="1" indent="1"/>
    </xf>
    <xf numFmtId="0" fontId="0" fillId="0" borderId="0" xfId="0" quotePrefix="1"/>
    <xf numFmtId="0" fontId="17" fillId="0" borderId="0" xfId="0" applyFont="1" applyAlignment="1">
      <alignment horizontal="left" vertical="center"/>
    </xf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 horizontal="center" vertical="center" wrapText="1"/>
    </xf>
    <xf numFmtId="0" fontId="45" fillId="0" borderId="18" xfId="0" applyFont="1" applyBorder="1"/>
    <xf numFmtId="0" fontId="46" fillId="0" borderId="28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18" xfId="0" applyFill="1" applyBorder="1"/>
    <xf numFmtId="0" fontId="0" fillId="0" borderId="18" xfId="0" applyFill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0" xfId="0" applyFont="1"/>
    <xf numFmtId="0" fontId="48" fillId="6" borderId="0" xfId="0" applyFont="1" applyFill="1"/>
    <xf numFmtId="0" fontId="34" fillId="0" borderId="3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vertical="center" wrapText="1"/>
    </xf>
    <xf numFmtId="14" fontId="0" fillId="0" borderId="52" xfId="0" applyNumberFormat="1" applyFont="1" applyFill="1" applyBorder="1" applyAlignment="1">
      <alignment vertical="center"/>
    </xf>
    <xf numFmtId="0" fontId="0" fillId="0" borderId="56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vertical="center" wrapText="1"/>
    </xf>
    <xf numFmtId="49" fontId="0" fillId="0" borderId="57" xfId="0" applyNumberFormat="1" applyFont="1" applyFill="1" applyBorder="1" applyAlignment="1">
      <alignment vertical="center" wrapText="1"/>
    </xf>
    <xf numFmtId="1" fontId="0" fillId="0" borderId="57" xfId="0" applyNumberFormat="1" applyFont="1" applyFill="1" applyBorder="1" applyAlignment="1">
      <alignment horizontal="left" vertical="center" wrapText="1" indent="3"/>
    </xf>
    <xf numFmtId="1" fontId="0" fillId="0" borderId="57" xfId="0" applyNumberFormat="1" applyFont="1" applyFill="1" applyBorder="1" applyAlignment="1">
      <alignment vertical="center" wrapText="1"/>
    </xf>
    <xf numFmtId="0" fontId="0" fillId="0" borderId="60" xfId="0" applyFont="1" applyFill="1" applyBorder="1" applyAlignment="1">
      <alignment horizontal="left" vertical="center" wrapText="1" indent="1"/>
    </xf>
    <xf numFmtId="0" fontId="9" fillId="0" borderId="51" xfId="1" applyFont="1" applyFill="1" applyBorder="1" applyAlignment="1" applyProtection="1">
      <alignment wrapText="1"/>
    </xf>
    <xf numFmtId="0" fontId="11" fillId="0" borderId="55" xfId="1" applyFont="1" applyFill="1" applyBorder="1" applyAlignment="1" applyProtection="1">
      <alignment wrapText="1"/>
    </xf>
    <xf numFmtId="49" fontId="9" fillId="0" borderId="179" xfId="1" applyNumberFormat="1" applyFont="1" applyFill="1" applyBorder="1" applyAlignment="1" applyProtection="1">
      <alignment horizontal="left" wrapText="1" indent="1"/>
    </xf>
    <xf numFmtId="0" fontId="9" fillId="0" borderId="56" xfId="1" applyFont="1" applyFill="1" applyBorder="1" applyAlignment="1" applyProtection="1">
      <alignment wrapText="1"/>
    </xf>
    <xf numFmtId="0" fontId="9" fillId="0" borderId="60" xfId="1" applyFont="1" applyFill="1" applyBorder="1" applyAlignment="1" applyProtection="1">
      <alignment horizontal="left" wrapText="1" indent="1"/>
    </xf>
    <xf numFmtId="49" fontId="9" fillId="0" borderId="57" xfId="1" applyNumberFormat="1" applyFont="1" applyFill="1" applyBorder="1" applyAlignment="1" applyProtection="1">
      <alignment horizontal="left" wrapText="1" indent="1"/>
      <protection locked="0"/>
    </xf>
    <xf numFmtId="0" fontId="9" fillId="0" borderId="85" xfId="1" applyFont="1" applyFill="1" applyBorder="1" applyAlignment="1" applyProtection="1">
      <alignment wrapText="1"/>
    </xf>
    <xf numFmtId="0" fontId="9" fillId="0" borderId="87" xfId="1" applyFont="1" applyFill="1" applyBorder="1" applyAlignment="1" applyProtection="1">
      <alignment horizontal="left" wrapText="1" indent="1"/>
    </xf>
    <xf numFmtId="49" fontId="9" fillId="0" borderId="102" xfId="1" applyNumberFormat="1" applyFont="1" applyFill="1" applyBorder="1" applyAlignment="1" applyProtection="1">
      <alignment horizontal="left" wrapText="1" indent="1"/>
      <protection locked="0"/>
    </xf>
    <xf numFmtId="0" fontId="9" fillId="0" borderId="51" xfId="1" applyFont="1" applyFill="1" applyBorder="1" applyAlignment="1" applyProtection="1">
      <alignment horizontal="left" wrapText="1"/>
    </xf>
    <xf numFmtId="0" fontId="9" fillId="0" borderId="31" xfId="1" applyFont="1" applyFill="1" applyBorder="1" applyAlignment="1" applyProtection="1">
      <alignment wrapText="1"/>
    </xf>
    <xf numFmtId="0" fontId="11" fillId="0" borderId="44" xfId="1" applyFont="1" applyFill="1" applyBorder="1" applyAlignment="1" applyProtection="1">
      <alignment horizontal="left" wrapText="1" indent="1"/>
    </xf>
    <xf numFmtId="0" fontId="9" fillId="0" borderId="34" xfId="1" applyFont="1" applyFill="1" applyBorder="1" applyAlignment="1" applyProtection="1">
      <alignment wrapText="1"/>
    </xf>
    <xf numFmtId="0" fontId="9" fillId="0" borderId="37" xfId="1" applyFont="1" applyFill="1" applyBorder="1" applyAlignment="1" applyProtection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49" fontId="0" fillId="0" borderId="30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14" fontId="0" fillId="0" borderId="28" xfId="0" applyNumberFormat="1" applyFont="1" applyFill="1" applyBorder="1" applyAlignment="1">
      <alignment vertical="center"/>
    </xf>
    <xf numFmtId="0" fontId="35" fillId="0" borderId="104" xfId="0" applyFont="1" applyFill="1" applyBorder="1" applyAlignment="1">
      <alignment horizontal="center" vertical="center" wrapText="1"/>
    </xf>
    <xf numFmtId="0" fontId="35" fillId="0" borderId="109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46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justify" vertical="center" wrapText="1"/>
    </xf>
    <xf numFmtId="0" fontId="1" fillId="0" borderId="71" xfId="0" applyFont="1" applyFill="1" applyBorder="1" applyAlignment="1">
      <alignment horizontal="justify" vertical="center" wrapText="1"/>
    </xf>
    <xf numFmtId="2" fontId="1" fillId="0" borderId="92" xfId="0" applyNumberFormat="1" applyFont="1" applyFill="1" applyBorder="1" applyAlignment="1">
      <alignment horizontal="justify" vertical="center"/>
    </xf>
    <xf numFmtId="0" fontId="0" fillId="0" borderId="61" xfId="0" applyFont="1" applyFill="1" applyBorder="1" applyAlignment="1">
      <alignment horizontal="justify" vertical="center" wrapText="1"/>
    </xf>
    <xf numFmtId="0" fontId="0" fillId="0" borderId="57" xfId="0" applyFont="1" applyFill="1" applyBorder="1" applyAlignment="1">
      <alignment horizontal="left" vertical="center" indent="1"/>
    </xf>
    <xf numFmtId="2" fontId="0" fillId="0" borderId="58" xfId="0" applyNumberFormat="1" applyFont="1" applyFill="1" applyBorder="1" applyAlignment="1">
      <alignment horizontal="justify" vertical="center" wrapText="1"/>
    </xf>
    <xf numFmtId="0" fontId="1" fillId="0" borderId="57" xfId="0" applyFont="1" applyFill="1" applyBorder="1" applyAlignment="1">
      <alignment horizontal="justify" vertical="center" wrapText="1"/>
    </xf>
    <xf numFmtId="0" fontId="0" fillId="0" borderId="95" xfId="0" applyFont="1" applyFill="1" applyBorder="1" applyAlignment="1">
      <alignment horizontal="justify" vertical="center" wrapText="1"/>
    </xf>
    <xf numFmtId="0" fontId="0" fillId="0" borderId="102" xfId="0" applyFont="1" applyFill="1" applyBorder="1" applyAlignment="1">
      <alignment horizontal="left" vertical="center" indent="1"/>
    </xf>
    <xf numFmtId="2" fontId="0" fillId="0" borderId="91" xfId="0" applyNumberFormat="1" applyFont="1" applyFill="1" applyBorder="1" applyAlignment="1">
      <alignment horizontal="justify" vertical="center" wrapText="1"/>
    </xf>
    <xf numFmtId="0" fontId="1" fillId="0" borderId="130" xfId="0" applyFont="1" applyFill="1" applyBorder="1" applyAlignment="1">
      <alignment horizontal="center" vertical="center" wrapText="1"/>
    </xf>
    <xf numFmtId="0" fontId="1" fillId="0" borderId="145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vertical="center"/>
    </xf>
    <xf numFmtId="0" fontId="1" fillId="0" borderId="149" xfId="0" applyFont="1" applyFill="1" applyBorder="1" applyAlignment="1">
      <alignment horizontal="justify" vertical="center"/>
    </xf>
    <xf numFmtId="2" fontId="1" fillId="0" borderId="71" xfId="0" applyNumberFormat="1" applyFont="1" applyFill="1" applyBorder="1" applyAlignment="1">
      <alignment horizontal="justify" vertical="center"/>
    </xf>
    <xf numFmtId="0" fontId="0" fillId="0" borderId="60" xfId="0" applyFont="1" applyFill="1" applyBorder="1" applyAlignment="1">
      <alignment horizontal="left" vertical="center" indent="1"/>
    </xf>
    <xf numFmtId="2" fontId="0" fillId="0" borderId="57" xfId="0" applyNumberFormat="1" applyFont="1" applyFill="1" applyBorder="1" applyAlignment="1">
      <alignment horizontal="justify" vertical="center"/>
    </xf>
    <xf numFmtId="0" fontId="1" fillId="0" borderId="60" xfId="0" applyFont="1" applyFill="1" applyBorder="1" applyAlignment="1">
      <alignment horizontal="justify" vertical="center" wrapText="1"/>
    </xf>
    <xf numFmtId="0" fontId="0" fillId="0" borderId="60" xfId="0" applyFont="1" applyFill="1" applyBorder="1" applyAlignment="1">
      <alignment horizontal="left" vertical="center" indent="2"/>
    </xf>
    <xf numFmtId="0" fontId="1" fillId="0" borderId="60" xfId="0" applyFont="1" applyFill="1" applyBorder="1" applyAlignment="1">
      <alignment horizontal="justify" vertical="center"/>
    </xf>
    <xf numFmtId="0" fontId="0" fillId="0" borderId="85" xfId="0" applyFont="1" applyFill="1" applyBorder="1" applyAlignment="1">
      <alignment vertical="center"/>
    </xf>
    <xf numFmtId="0" fontId="1" fillId="0" borderId="87" xfId="0" applyFont="1" applyFill="1" applyBorder="1" applyAlignment="1">
      <alignment horizontal="justify" vertical="center"/>
    </xf>
    <xf numFmtId="2" fontId="0" fillId="0" borderId="102" xfId="0" applyNumberFormat="1" applyFont="1" applyFill="1" applyBorder="1" applyAlignment="1">
      <alignment horizontal="justify" vertical="center"/>
    </xf>
    <xf numFmtId="0" fontId="0" fillId="0" borderId="145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justify" vertical="center"/>
    </xf>
    <xf numFmtId="0" fontId="1" fillId="0" borderId="149" xfId="0" applyFont="1" applyFill="1" applyBorder="1" applyAlignment="1">
      <alignment horizontal="justify" vertical="center" wrapText="1"/>
    </xf>
    <xf numFmtId="0" fontId="0" fillId="0" borderId="56" xfId="0" applyFont="1" applyFill="1" applyBorder="1" applyAlignment="1">
      <alignment horizontal="justify" vertical="center"/>
    </xf>
    <xf numFmtId="0" fontId="0" fillId="0" borderId="85" xfId="0" applyFont="1" applyFill="1" applyBorder="1" applyAlignment="1">
      <alignment horizontal="justify" vertical="center"/>
    </xf>
    <xf numFmtId="0" fontId="33" fillId="0" borderId="130" xfId="0" applyFont="1" applyFill="1" applyBorder="1" applyAlignment="1">
      <alignment horizontal="center" vertical="center" wrapText="1"/>
    </xf>
    <xf numFmtId="0" fontId="34" fillId="0" borderId="145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vertical="center" wrapText="1"/>
    </xf>
    <xf numFmtId="2" fontId="1" fillId="0" borderId="71" xfId="0" applyNumberFormat="1" applyFont="1" applyFill="1" applyBorder="1" applyAlignment="1">
      <alignment horizontal="justify" vertical="center" wrapText="1"/>
    </xf>
    <xf numFmtId="2" fontId="1" fillId="0" borderId="57" xfId="0" applyNumberFormat="1" applyFont="1" applyFill="1" applyBorder="1" applyAlignment="1">
      <alignment horizontal="justify" vertical="center" wrapText="1"/>
    </xf>
    <xf numFmtId="0" fontId="0" fillId="0" borderId="60" xfId="0" applyFont="1" applyFill="1" applyBorder="1" applyAlignment="1">
      <alignment horizontal="justify" vertical="center" wrapText="1"/>
    </xf>
    <xf numFmtId="0" fontId="0" fillId="0" borderId="85" xfId="0" applyFont="1" applyFill="1" applyBorder="1" applyAlignment="1">
      <alignment vertical="center" wrapText="1"/>
    </xf>
    <xf numFmtId="0" fontId="1" fillId="0" borderId="87" xfId="0" applyFont="1" applyFill="1" applyBorder="1" applyAlignment="1">
      <alignment horizontal="justify" vertical="center" wrapText="1"/>
    </xf>
    <xf numFmtId="2" fontId="1" fillId="0" borderId="102" xfId="0" applyNumberFormat="1" applyFont="1" applyFill="1" applyBorder="1" applyAlignment="1">
      <alignment horizontal="justify" vertical="center" wrapText="1"/>
    </xf>
    <xf numFmtId="49" fontId="1" fillId="0" borderId="149" xfId="0" applyNumberFormat="1" applyFont="1" applyFill="1" applyBorder="1" applyAlignment="1">
      <alignment horizontal="justify" vertical="center"/>
    </xf>
    <xf numFmtId="49" fontId="0" fillId="0" borderId="60" xfId="0" applyNumberFormat="1" applyFont="1" applyFill="1" applyBorder="1" applyAlignment="1">
      <alignment horizontal="left" vertical="center" wrapText="1" indent="1"/>
    </xf>
    <xf numFmtId="2" fontId="1" fillId="0" borderId="57" xfId="0" applyNumberFormat="1" applyFont="1" applyFill="1" applyBorder="1" applyAlignment="1">
      <alignment horizontal="justify" vertical="center"/>
    </xf>
    <xf numFmtId="49" fontId="1" fillId="0" borderId="60" xfId="0" applyNumberFormat="1" applyFont="1" applyFill="1" applyBorder="1" applyAlignment="1">
      <alignment horizontal="justify" vertical="center"/>
    </xf>
    <xf numFmtId="49" fontId="1" fillId="0" borderId="60" xfId="0" applyNumberFormat="1" applyFont="1" applyFill="1" applyBorder="1" applyAlignment="1">
      <alignment horizontal="left" vertical="center" wrapText="1" indent="1"/>
    </xf>
    <xf numFmtId="49" fontId="0" fillId="0" borderId="60" xfId="0" applyNumberFormat="1" applyFont="1" applyFill="1" applyBorder="1" applyAlignment="1">
      <alignment horizontal="left" vertical="center" wrapText="1" indent="2"/>
    </xf>
    <xf numFmtId="49" fontId="0" fillId="0" borderId="60" xfId="0" applyNumberFormat="1" applyFont="1" applyFill="1" applyBorder="1" applyAlignment="1">
      <alignment horizontal="left" vertical="center" wrapText="1" indent="3"/>
    </xf>
    <xf numFmtId="49" fontId="1" fillId="0" borderId="60" xfId="0" applyNumberFormat="1" applyFont="1" applyFill="1" applyBorder="1" applyAlignment="1">
      <alignment horizontal="justify" vertical="center" wrapText="1"/>
    </xf>
    <xf numFmtId="49" fontId="1" fillId="0" borderId="60" xfId="0" applyNumberFormat="1" applyFont="1" applyFill="1" applyBorder="1" applyAlignment="1">
      <alignment horizontal="left" vertical="center" indent="1"/>
    </xf>
    <xf numFmtId="49" fontId="1" fillId="0" borderId="60" xfId="0" applyNumberFormat="1" applyFont="1" applyFill="1" applyBorder="1" applyAlignment="1">
      <alignment horizontal="left" vertical="center"/>
    </xf>
    <xf numFmtId="49" fontId="0" fillId="0" borderId="60" xfId="0" applyNumberFormat="1" applyFont="1" applyFill="1" applyBorder="1" applyAlignment="1">
      <alignment horizontal="left" vertical="center" indent="1"/>
    </xf>
    <xf numFmtId="49" fontId="1" fillId="0" borderId="87" xfId="0" applyNumberFormat="1" applyFont="1" applyFill="1" applyBorder="1" applyAlignment="1">
      <alignment horizontal="justify" vertical="center" wrapText="1"/>
    </xf>
    <xf numFmtId="2" fontId="1" fillId="0" borderId="102" xfId="0" applyNumberFormat="1" applyFont="1" applyFill="1" applyBorder="1" applyAlignment="1">
      <alignment horizontal="justify" vertical="center"/>
    </xf>
    <xf numFmtId="0" fontId="0" fillId="0" borderId="4" xfId="0" applyFill="1" applyBorder="1" applyProtection="1"/>
    <xf numFmtId="0" fontId="0" fillId="0" borderId="103" xfId="0" applyFill="1" applyBorder="1" applyProtection="1"/>
    <xf numFmtId="0" fontId="0" fillId="0" borderId="7" xfId="0" applyFill="1" applyBorder="1" applyProtection="1"/>
    <xf numFmtId="0" fontId="0" fillId="0" borderId="7" xfId="0" applyFill="1" applyBorder="1" applyAlignment="1" applyProtection="1">
      <alignment wrapText="1"/>
    </xf>
    <xf numFmtId="0" fontId="0" fillId="0" borderId="98" xfId="0" applyFill="1" applyBorder="1" applyAlignment="1" applyProtection="1">
      <alignment wrapText="1"/>
    </xf>
    <xf numFmtId="0" fontId="7" fillId="0" borderId="20" xfId="9" applyFont="1" applyFill="1" applyBorder="1" applyAlignment="1">
      <alignment horizontal="left" vertical="center" wrapText="1"/>
    </xf>
    <xf numFmtId="0" fontId="1" fillId="0" borderId="149" xfId="0" applyFont="1" applyFill="1" applyBorder="1" applyAlignment="1">
      <alignment vertical="center" wrapText="1"/>
    </xf>
    <xf numFmtId="2" fontId="1" fillId="0" borderId="179" xfId="0" applyNumberFormat="1" applyFont="1" applyFill="1" applyBorder="1" applyAlignment="1">
      <alignment vertical="center" wrapText="1"/>
    </xf>
    <xf numFmtId="2" fontId="1" fillId="0" borderId="57" xfId="0" applyNumberFormat="1" applyFont="1" applyFill="1" applyBorder="1" applyAlignment="1">
      <alignment vertical="center" wrapText="1"/>
    </xf>
    <xf numFmtId="0" fontId="0" fillId="0" borderId="60" xfId="0" applyFont="1" applyFill="1" applyBorder="1" applyAlignment="1">
      <alignment horizontal="left" vertical="center" wrapText="1" indent="2"/>
    </xf>
    <xf numFmtId="0" fontId="1" fillId="0" borderId="60" xfId="0" applyFont="1" applyFill="1" applyBorder="1" applyAlignment="1">
      <alignment vertical="center" wrapText="1"/>
    </xf>
    <xf numFmtId="2" fontId="1" fillId="0" borderId="185" xfId="0" applyNumberFormat="1" applyFont="1" applyFill="1" applyBorder="1" applyAlignment="1">
      <alignment vertical="center" wrapText="1"/>
    </xf>
    <xf numFmtId="0" fontId="0" fillId="0" borderId="87" xfId="0" applyFont="1" applyFill="1" applyBorder="1" applyAlignment="1">
      <alignment horizontal="left" vertical="center" indent="1"/>
    </xf>
    <xf numFmtId="2" fontId="1" fillId="0" borderId="102" xfId="0" applyNumberFormat="1" applyFont="1" applyFill="1" applyBorder="1" applyAlignment="1">
      <alignment vertical="center" wrapText="1"/>
    </xf>
    <xf numFmtId="2" fontId="0" fillId="0" borderId="57" xfId="0" applyNumberFormat="1" applyFont="1" applyFill="1" applyBorder="1" applyAlignment="1">
      <alignment vertical="center" wrapText="1"/>
    </xf>
    <xf numFmtId="2" fontId="0" fillId="0" borderId="102" xfId="0" applyNumberFormat="1" applyFont="1" applyFill="1" applyBorder="1" applyAlignment="1">
      <alignment vertical="center"/>
    </xf>
    <xf numFmtId="0" fontId="0" fillId="0" borderId="70" xfId="0" applyFont="1" applyFill="1" applyBorder="1" applyAlignment="1">
      <alignment horizontal="justify" vertical="center" wrapText="1"/>
    </xf>
    <xf numFmtId="0" fontId="0" fillId="0" borderId="56" xfId="0" applyFont="1" applyFill="1" applyBorder="1" applyAlignment="1">
      <alignment horizontal="justify" vertical="center" wrapText="1"/>
    </xf>
    <xf numFmtId="0" fontId="0" fillId="0" borderId="65" xfId="0" applyFont="1" applyFill="1" applyBorder="1" applyAlignment="1">
      <alignment horizontal="justify" vertical="center" wrapText="1"/>
    </xf>
    <xf numFmtId="0" fontId="0" fillId="0" borderId="69" xfId="0" applyFont="1" applyFill="1" applyBorder="1" applyAlignment="1">
      <alignment horizontal="left" vertical="center" wrapText="1" indent="1"/>
    </xf>
    <xf numFmtId="2" fontId="1" fillId="0" borderId="66" xfId="0" applyNumberFormat="1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1" fillId="0" borderId="33" xfId="0" applyFont="1" applyFill="1" applyBorder="1" applyAlignment="1">
      <alignment horizontal="justify" vertical="center" wrapText="1"/>
    </xf>
    <xf numFmtId="2" fontId="1" fillId="0" borderId="30" xfId="0" applyNumberFormat="1" applyFont="1" applyFill="1" applyBorder="1" applyAlignment="1">
      <alignment horizontal="justify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4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2" fontId="1" fillId="0" borderId="92" xfId="0" applyNumberFormat="1" applyFont="1" applyFill="1" applyBorder="1" applyAlignment="1">
      <alignment horizontal="justify" vertical="center" wrapText="1"/>
    </xf>
    <xf numFmtId="2" fontId="1" fillId="0" borderId="149" xfId="0" applyNumberFormat="1" applyFont="1" applyFill="1" applyBorder="1" applyAlignment="1">
      <alignment horizontal="justify" vertical="center" wrapText="1"/>
    </xf>
    <xf numFmtId="2" fontId="0" fillId="0" borderId="60" xfId="0" applyNumberFormat="1" applyFont="1" applyFill="1" applyBorder="1" applyAlignment="1">
      <alignment horizontal="justify" vertical="center" wrapText="1"/>
    </xf>
    <xf numFmtId="2" fontId="1" fillId="0" borderId="58" xfId="0" applyNumberFormat="1" applyFont="1" applyFill="1" applyBorder="1" applyAlignment="1">
      <alignment horizontal="justify" vertical="center" wrapText="1"/>
    </xf>
    <xf numFmtId="2" fontId="1" fillId="0" borderId="60" xfId="0" applyNumberFormat="1" applyFont="1" applyFill="1" applyBorder="1" applyAlignment="1">
      <alignment horizontal="justify" vertical="center" wrapText="1"/>
    </xf>
    <xf numFmtId="2" fontId="0" fillId="0" borderId="67" xfId="0" applyNumberFormat="1" applyFont="1" applyFill="1" applyBorder="1" applyAlignment="1">
      <alignment horizontal="justify" vertical="center" wrapText="1"/>
    </xf>
    <xf numFmtId="2" fontId="0" fillId="0" borderId="69" xfId="0" applyNumberFormat="1" applyFont="1" applyFill="1" applyBorder="1" applyAlignment="1">
      <alignment horizontal="justify" vertical="center" wrapText="1"/>
    </xf>
    <xf numFmtId="2" fontId="1" fillId="0" borderId="49" xfId="0" applyNumberFormat="1" applyFont="1" applyFill="1" applyBorder="1" applyAlignment="1">
      <alignment horizontal="justify" vertical="center" wrapText="1"/>
    </xf>
    <xf numFmtId="2" fontId="1" fillId="0" borderId="33" xfId="0" applyNumberFormat="1" applyFont="1" applyFill="1" applyBorder="1" applyAlignment="1">
      <alignment horizontal="justify" vertical="center" wrapText="1"/>
    </xf>
    <xf numFmtId="0" fontId="1" fillId="0" borderId="10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2" fontId="1" fillId="0" borderId="93" xfId="0" applyNumberFormat="1" applyFont="1" applyFill="1" applyBorder="1" applyAlignment="1">
      <alignment horizontal="justify" vertical="center" wrapText="1"/>
    </xf>
    <xf numFmtId="2" fontId="0" fillId="0" borderId="64" xfId="0" applyNumberFormat="1" applyFont="1" applyFill="1" applyBorder="1" applyAlignment="1">
      <alignment horizontal="justify" vertical="center" wrapText="1"/>
    </xf>
    <xf numFmtId="2" fontId="1" fillId="0" borderId="64" xfId="0" applyNumberFormat="1" applyFont="1" applyFill="1" applyBorder="1" applyAlignment="1">
      <alignment horizontal="justify" vertical="center" wrapText="1"/>
    </xf>
    <xf numFmtId="0" fontId="0" fillId="0" borderId="65" xfId="0" applyFont="1" applyFill="1" applyBorder="1" applyAlignment="1">
      <alignment vertical="center" wrapText="1"/>
    </xf>
    <xf numFmtId="2" fontId="0" fillId="0" borderId="77" xfId="0" applyNumberFormat="1" applyFont="1" applyFill="1" applyBorder="1" applyAlignment="1">
      <alignment horizontal="justify" vertical="center" wrapText="1"/>
    </xf>
    <xf numFmtId="2" fontId="1" fillId="0" borderId="29" xfId="0" applyNumberFormat="1" applyFont="1" applyFill="1" applyBorder="1" applyAlignment="1">
      <alignment horizontal="justify" vertical="center" wrapText="1"/>
    </xf>
    <xf numFmtId="0" fontId="1" fillId="0" borderId="93" xfId="0" applyFont="1" applyFill="1" applyBorder="1" applyAlignment="1">
      <alignment horizontal="justify" vertical="center" wrapText="1"/>
    </xf>
    <xf numFmtId="0" fontId="0" fillId="0" borderId="64" xfId="0" applyFont="1" applyFill="1" applyBorder="1" applyAlignment="1">
      <alignment horizontal="left" vertical="center" wrapText="1" indent="1"/>
    </xf>
    <xf numFmtId="0" fontId="1" fillId="0" borderId="64" xfId="0" applyFont="1" applyFill="1" applyBorder="1" applyAlignment="1">
      <alignment horizontal="justify" vertical="center" wrapText="1"/>
    </xf>
    <xf numFmtId="0" fontId="0" fillId="0" borderId="77" xfId="0" applyFont="1" applyFill="1" applyBorder="1" applyAlignment="1">
      <alignment horizontal="left" vertical="center" wrapText="1" indent="1"/>
    </xf>
    <xf numFmtId="0" fontId="1" fillId="0" borderId="29" xfId="0" applyFont="1" applyFill="1" applyBorder="1" applyAlignment="1">
      <alignment horizontal="justify" vertical="center" wrapText="1"/>
    </xf>
    <xf numFmtId="0" fontId="0" fillId="0" borderId="104" xfId="0" applyFont="1" applyFill="1" applyBorder="1" applyAlignment="1">
      <alignment horizontal="center" vertical="center" wrapText="1"/>
    </xf>
    <xf numFmtId="0" fontId="0" fillId="0" borderId="10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14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149" xfId="0" applyFont="1" applyFill="1" applyBorder="1" applyAlignment="1">
      <alignment horizontal="justify" vertical="center"/>
    </xf>
    <xf numFmtId="2" fontId="0" fillId="0" borderId="92" xfId="0" applyNumberFormat="1" applyFont="1" applyFill="1" applyBorder="1" applyAlignment="1">
      <alignment horizontal="justify" vertical="center"/>
    </xf>
    <xf numFmtId="2" fontId="0" fillId="0" borderId="149" xfId="0" applyNumberFormat="1" applyFont="1" applyFill="1" applyBorder="1" applyAlignment="1">
      <alignment horizontal="justify" vertical="center"/>
    </xf>
    <xf numFmtId="0" fontId="0" fillId="0" borderId="60" xfId="0" applyFont="1" applyFill="1" applyBorder="1" applyAlignment="1">
      <alignment horizontal="justify" vertical="center"/>
    </xf>
    <xf numFmtId="2" fontId="1" fillId="0" borderId="58" xfId="0" applyNumberFormat="1" applyFont="1" applyFill="1" applyBorder="1" applyAlignment="1">
      <alignment horizontal="justify" vertical="center"/>
    </xf>
    <xf numFmtId="2" fontId="1" fillId="0" borderId="60" xfId="0" applyNumberFormat="1" applyFont="1" applyFill="1" applyBorder="1" applyAlignment="1">
      <alignment horizontal="justify" vertical="center"/>
    </xf>
    <xf numFmtId="2" fontId="0" fillId="0" borderId="58" xfId="0" applyNumberFormat="1" applyFont="1" applyFill="1" applyBorder="1" applyAlignment="1">
      <alignment horizontal="justify" vertical="center"/>
    </xf>
    <xf numFmtId="2" fontId="0" fillId="0" borderId="60" xfId="0" applyNumberFormat="1" applyFont="1" applyFill="1" applyBorder="1" applyAlignment="1">
      <alignment horizontal="justify" vertical="center"/>
    </xf>
    <xf numFmtId="0" fontId="0" fillId="0" borderId="65" xfId="0" applyFont="1" applyFill="1" applyBorder="1" applyAlignment="1">
      <alignment horizontal="justify" vertical="center"/>
    </xf>
    <xf numFmtId="0" fontId="0" fillId="0" borderId="69" xfId="0" applyFont="1" applyFill="1" applyBorder="1" applyAlignment="1">
      <alignment horizontal="justify" vertical="center"/>
    </xf>
    <xf numFmtId="2" fontId="0" fillId="0" borderId="67" xfId="0" applyNumberFormat="1" applyFont="1" applyFill="1" applyBorder="1" applyAlignment="1">
      <alignment horizontal="justify" vertical="center"/>
    </xf>
    <xf numFmtId="2" fontId="0" fillId="0" borderId="69" xfId="0" applyNumberFormat="1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justify" vertical="center"/>
    </xf>
    <xf numFmtId="0" fontId="1" fillId="0" borderId="33" xfId="0" applyFont="1" applyFill="1" applyBorder="1" applyAlignment="1">
      <alignment horizontal="justify" vertical="center"/>
    </xf>
    <xf numFmtId="2" fontId="0" fillId="0" borderId="49" xfId="0" applyNumberFormat="1" applyFont="1" applyFill="1" applyBorder="1" applyAlignment="1">
      <alignment horizontal="justify" vertical="center"/>
    </xf>
    <xf numFmtId="2" fontId="0" fillId="0" borderId="33" xfId="0" applyNumberFormat="1" applyFont="1" applyFill="1" applyBorder="1" applyAlignment="1">
      <alignment horizontal="justify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14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justify" vertical="center"/>
    </xf>
    <xf numFmtId="0" fontId="1" fillId="0" borderId="55" xfId="0" applyFont="1" applyFill="1" applyBorder="1" applyAlignment="1">
      <alignment horizontal="justify" vertical="center" wrapText="1"/>
    </xf>
    <xf numFmtId="2" fontId="1" fillId="0" borderId="123" xfId="0" applyNumberFormat="1" applyFont="1" applyFill="1" applyBorder="1" applyAlignment="1">
      <alignment horizontal="justify" vertical="center"/>
    </xf>
    <xf numFmtId="2" fontId="1" fillId="0" borderId="182" xfId="0" applyNumberFormat="1" applyFont="1" applyFill="1" applyBorder="1" applyAlignment="1">
      <alignment horizontal="justify" vertical="center"/>
    </xf>
    <xf numFmtId="2" fontId="1" fillId="0" borderId="183" xfId="0" applyNumberFormat="1" applyFont="1" applyFill="1" applyBorder="1" applyAlignment="1">
      <alignment horizontal="justify" vertical="center"/>
    </xf>
    <xf numFmtId="2" fontId="1" fillId="0" borderId="179" xfId="0" applyNumberFormat="1" applyFont="1" applyFill="1" applyBorder="1" applyAlignment="1">
      <alignment horizontal="justify" vertical="center"/>
    </xf>
    <xf numFmtId="0" fontId="1" fillId="0" borderId="60" xfId="0" applyFont="1" applyFill="1" applyBorder="1" applyAlignment="1">
      <alignment horizontal="left" vertical="center" wrapText="1" indent="1"/>
    </xf>
    <xf numFmtId="0" fontId="1" fillId="0" borderId="87" xfId="0" applyFont="1" applyFill="1" applyBorder="1" applyAlignment="1">
      <alignment horizontal="left" vertical="center" wrapText="1" indent="1"/>
    </xf>
    <xf numFmtId="2" fontId="1" fillId="0" borderId="91" xfId="0" applyNumberFormat="1" applyFont="1" applyFill="1" applyBorder="1" applyAlignment="1">
      <alignment horizontal="justify" vertical="center" wrapText="1"/>
    </xf>
    <xf numFmtId="2" fontId="1" fillId="0" borderId="161" xfId="0" applyNumberFormat="1" applyFont="1" applyFill="1" applyBorder="1" applyAlignment="1">
      <alignment horizontal="justify" vertical="center"/>
    </xf>
    <xf numFmtId="2" fontId="1" fillId="0" borderId="179" xfId="0" applyNumberFormat="1" applyFont="1" applyFill="1" applyBorder="1" applyAlignment="1">
      <alignment horizontal="justify" vertical="center" wrapText="1"/>
    </xf>
    <xf numFmtId="0" fontId="1" fillId="0" borderId="55" xfId="0" applyFont="1" applyFill="1" applyBorder="1" applyAlignment="1">
      <alignment horizontal="justify" vertical="center"/>
    </xf>
    <xf numFmtId="2" fontId="1" fillId="0" borderId="123" xfId="0" applyNumberFormat="1" applyFont="1" applyFill="1" applyBorder="1" applyAlignment="1">
      <alignment horizontal="justify" vertical="center" wrapText="1"/>
    </xf>
    <xf numFmtId="2" fontId="1" fillId="0" borderId="182" xfId="0" applyNumberFormat="1" applyFont="1" applyFill="1" applyBorder="1" applyAlignment="1">
      <alignment horizontal="justify" vertical="center" wrapText="1"/>
    </xf>
    <xf numFmtId="2" fontId="1" fillId="0" borderId="161" xfId="0" applyNumberFormat="1" applyFont="1" applyFill="1" applyBorder="1" applyAlignment="1">
      <alignment horizontal="justify" vertical="center" wrapText="1"/>
    </xf>
    <xf numFmtId="2" fontId="1" fillId="0" borderId="89" xfId="0" applyNumberFormat="1" applyFont="1" applyFill="1" applyBorder="1" applyAlignment="1">
      <alignment horizontal="justify" vertical="center" wrapText="1"/>
    </xf>
    <xf numFmtId="2" fontId="1" fillId="0" borderId="61" xfId="0" applyNumberFormat="1" applyFont="1" applyFill="1" applyBorder="1" applyAlignment="1">
      <alignment horizontal="justify" vertical="center" wrapText="1"/>
    </xf>
    <xf numFmtId="2" fontId="1" fillId="0" borderId="86" xfId="0" applyNumberFormat="1" applyFont="1" applyFill="1" applyBorder="1" applyAlignment="1">
      <alignment horizontal="justify" vertical="center" wrapText="1"/>
    </xf>
    <xf numFmtId="2" fontId="1" fillId="0" borderId="150" xfId="0" applyNumberFormat="1" applyFont="1" applyFill="1" applyBorder="1" applyAlignment="1">
      <alignment horizontal="justify" vertical="center" wrapText="1"/>
    </xf>
    <xf numFmtId="2" fontId="1" fillId="0" borderId="95" xfId="0" applyNumberFormat="1" applyFont="1" applyFill="1" applyBorder="1" applyAlignment="1">
      <alignment horizontal="justify" vertical="center" wrapText="1"/>
    </xf>
    <xf numFmtId="0" fontId="0" fillId="0" borderId="96" xfId="0" applyFont="1" applyFill="1" applyBorder="1" applyAlignment="1">
      <alignment horizontal="justify" vertical="center"/>
    </xf>
    <xf numFmtId="2" fontId="0" fillId="0" borderId="72" xfId="0" applyNumberFormat="1" applyFont="1" applyFill="1" applyBorder="1" applyAlignment="1">
      <alignment horizontal="justify" vertical="center"/>
    </xf>
    <xf numFmtId="0" fontId="0" fillId="0" borderId="89" xfId="0" applyFont="1" applyFill="1" applyBorder="1" applyAlignment="1">
      <alignment horizontal="justify" vertical="center"/>
    </xf>
    <xf numFmtId="2" fontId="0" fillId="0" borderId="61" xfId="0" applyNumberFormat="1" applyFont="1" applyFill="1" applyBorder="1" applyAlignment="1">
      <alignment horizontal="justify" vertical="center"/>
    </xf>
    <xf numFmtId="0" fontId="0" fillId="0" borderId="89" xfId="0" applyFont="1" applyFill="1" applyBorder="1" applyAlignment="1">
      <alignment horizontal="left" vertical="center" indent="1"/>
    </xf>
    <xf numFmtId="0" fontId="0" fillId="0" borderId="150" xfId="0" applyFont="1" applyFill="1" applyBorder="1" applyAlignment="1">
      <alignment horizontal="left" vertical="center" indent="1"/>
    </xf>
    <xf numFmtId="2" fontId="0" fillId="0" borderId="95" xfId="0" applyNumberFormat="1" applyFont="1" applyFill="1" applyBorder="1" applyAlignment="1">
      <alignment horizontal="justify" vertical="center"/>
    </xf>
    <xf numFmtId="0" fontId="0" fillId="0" borderId="179" xfId="0" applyFont="1" applyFill="1" applyBorder="1" applyAlignment="1">
      <alignment horizontal="justify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vertical="center"/>
    </xf>
    <xf numFmtId="2" fontId="0" fillId="0" borderId="61" xfId="0" applyNumberFormat="1" applyFont="1" applyFill="1" applyBorder="1" applyAlignment="1">
      <alignment horizontal="justify" vertical="center" wrapText="1"/>
    </xf>
    <xf numFmtId="2" fontId="1" fillId="0" borderId="183" xfId="0" applyNumberFormat="1" applyFont="1" applyFill="1" applyBorder="1" applyAlignment="1">
      <alignment horizontal="justify" vertical="center" wrapText="1"/>
    </xf>
    <xf numFmtId="2" fontId="1" fillId="0" borderId="89" xfId="0" applyNumberFormat="1" applyFont="1" applyFill="1" applyBorder="1" applyAlignment="1">
      <alignment horizontal="justify" vertical="center"/>
    </xf>
    <xf numFmtId="2" fontId="1" fillId="0" borderId="150" xfId="0" applyNumberFormat="1" applyFont="1" applyFill="1" applyBorder="1" applyAlignment="1">
      <alignment horizontal="justify" vertical="center"/>
    </xf>
    <xf numFmtId="0" fontId="0" fillId="0" borderId="33" xfId="0" applyFont="1" applyFill="1" applyBorder="1" applyAlignment="1">
      <alignment horizontal="justify" vertical="center"/>
    </xf>
    <xf numFmtId="2" fontId="1" fillId="0" borderId="28" xfId="0" applyNumberFormat="1" applyFont="1" applyFill="1" applyBorder="1" applyAlignment="1">
      <alignment horizontal="justify" vertical="center"/>
    </xf>
    <xf numFmtId="2" fontId="0" fillId="0" borderId="71" xfId="0" applyNumberFormat="1" applyFont="1" applyFill="1" applyBorder="1" applyAlignment="1">
      <alignment horizontal="justify" vertical="center"/>
    </xf>
    <xf numFmtId="0" fontId="0" fillId="0" borderId="87" xfId="0" applyFont="1" applyFill="1" applyBorder="1" applyAlignment="1">
      <alignment horizontal="justify" vertical="center"/>
    </xf>
    <xf numFmtId="0" fontId="0" fillId="0" borderId="89" xfId="0" applyFont="1" applyFill="1" applyBorder="1" applyAlignment="1">
      <alignment horizontal="left" vertical="center" wrapText="1" indent="2"/>
    </xf>
    <xf numFmtId="0" fontId="0" fillId="0" borderId="89" xfId="0" applyFont="1" applyFill="1" applyBorder="1" applyAlignment="1">
      <alignment horizontal="left" vertical="center" indent="2"/>
    </xf>
    <xf numFmtId="0" fontId="0" fillId="0" borderId="150" xfId="0" applyFont="1" applyFill="1" applyBorder="1" applyAlignment="1">
      <alignment horizontal="left" vertical="center" indent="2"/>
    </xf>
    <xf numFmtId="0" fontId="1" fillId="0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justify" vertical="center" wrapText="1"/>
    </xf>
    <xf numFmtId="2" fontId="1" fillId="0" borderId="70" xfId="0" applyNumberFormat="1" applyFont="1" applyFill="1" applyBorder="1" applyAlignment="1">
      <alignment horizontal="justify" vertical="center" wrapText="1"/>
    </xf>
    <xf numFmtId="0" fontId="0" fillId="0" borderId="89" xfId="0" applyFont="1" applyFill="1" applyBorder="1" applyAlignment="1">
      <alignment horizontal="left" vertical="center" wrapText="1" indent="1"/>
    </xf>
    <xf numFmtId="2" fontId="0" fillId="0" borderId="56" xfId="0" applyNumberFormat="1" applyFont="1" applyFill="1" applyBorder="1" applyAlignment="1">
      <alignment horizontal="justify" vertical="center" wrapText="1"/>
    </xf>
    <xf numFmtId="0" fontId="1" fillId="0" borderId="89" xfId="0" applyFont="1" applyFill="1" applyBorder="1" applyAlignment="1">
      <alignment horizontal="justify" vertical="center" wrapText="1"/>
    </xf>
    <xf numFmtId="2" fontId="1" fillId="0" borderId="56" xfId="0" applyNumberFormat="1" applyFont="1" applyFill="1" applyBorder="1" applyAlignment="1">
      <alignment horizontal="justify" vertical="center" wrapText="1"/>
    </xf>
    <xf numFmtId="0" fontId="0" fillId="0" borderId="90" xfId="0" applyFont="1" applyFill="1" applyBorder="1" applyAlignment="1">
      <alignment horizontal="left" vertical="center" wrapText="1" indent="1"/>
    </xf>
    <xf numFmtId="2" fontId="0" fillId="0" borderId="65" xfId="0" applyNumberFormat="1" applyFont="1" applyFill="1" applyBorder="1" applyAlignment="1">
      <alignment horizontal="justify" vertical="center" wrapText="1"/>
    </xf>
    <xf numFmtId="0" fontId="1" fillId="0" borderId="100" xfId="0" applyFont="1" applyFill="1" applyBorder="1" applyAlignment="1">
      <alignment horizontal="justify" vertical="center" wrapText="1"/>
    </xf>
    <xf numFmtId="2" fontId="1" fillId="0" borderId="1" xfId="0" applyNumberFormat="1" applyFont="1" applyFill="1" applyBorder="1" applyAlignment="1">
      <alignment horizontal="justify" vertical="center" wrapText="1"/>
    </xf>
    <xf numFmtId="0" fontId="36" fillId="0" borderId="116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7" fillId="0" borderId="146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70" xfId="0" applyFont="1" applyFill="1" applyBorder="1" applyAlignment="1">
      <alignment horizontal="justify" vertical="center" wrapText="1"/>
    </xf>
    <xf numFmtId="0" fontId="36" fillId="0" borderId="149" xfId="0" applyFont="1" applyFill="1" applyBorder="1" applyAlignment="1">
      <alignment horizontal="justify" vertical="center" wrapText="1"/>
    </xf>
    <xf numFmtId="2" fontId="36" fillId="0" borderId="92" xfId="0" applyNumberFormat="1" applyFont="1" applyFill="1" applyBorder="1" applyAlignment="1">
      <alignment horizontal="justify" vertical="center" wrapText="1"/>
    </xf>
    <xf numFmtId="0" fontId="37" fillId="0" borderId="56" xfId="0" applyFont="1" applyFill="1" applyBorder="1" applyAlignment="1">
      <alignment horizontal="justify" vertical="center" wrapText="1"/>
    </xf>
    <xf numFmtId="0" fontId="37" fillId="0" borderId="60" xfId="0" applyFont="1" applyFill="1" applyBorder="1" applyAlignment="1">
      <alignment horizontal="left" vertical="center" wrapText="1" indent="1"/>
    </xf>
    <xf numFmtId="2" fontId="37" fillId="0" borderId="58" xfId="0" applyNumberFormat="1" applyFont="1" applyFill="1" applyBorder="1" applyAlignment="1">
      <alignment horizontal="justify" vertical="center" wrapText="1"/>
    </xf>
    <xf numFmtId="0" fontId="37" fillId="0" borderId="85" xfId="0" applyFont="1" applyFill="1" applyBorder="1" applyAlignment="1">
      <alignment horizontal="justify" vertical="center" wrapText="1"/>
    </xf>
    <xf numFmtId="0" fontId="36" fillId="0" borderId="87" xfId="0" applyFont="1" applyFill="1" applyBorder="1" applyAlignment="1">
      <alignment horizontal="justify" vertical="center" wrapText="1"/>
    </xf>
    <xf numFmtId="2" fontId="36" fillId="0" borderId="91" xfId="0" applyNumberFormat="1" applyFont="1" applyFill="1" applyBorder="1" applyAlignment="1">
      <alignment horizontal="justify" vertical="center" wrapText="1"/>
    </xf>
    <xf numFmtId="2" fontId="1" fillId="0" borderId="72" xfId="0" applyNumberFormat="1" applyFont="1" applyFill="1" applyBorder="1" applyAlignment="1">
      <alignment horizontal="justify" vertical="center" wrapText="1"/>
    </xf>
    <xf numFmtId="49" fontId="0" fillId="0" borderId="89" xfId="0" applyNumberFormat="1" applyFont="1" applyFill="1" applyBorder="1" applyAlignment="1">
      <alignment horizontal="left" vertical="center" wrapText="1" indent="1"/>
    </xf>
    <xf numFmtId="0" fontId="0" fillId="0" borderId="85" xfId="0" applyFont="1" applyFill="1" applyBorder="1" applyAlignment="1">
      <alignment horizontal="justify" vertical="center" wrapText="1"/>
    </xf>
    <xf numFmtId="0" fontId="0" fillId="0" borderId="150" xfId="0" applyFont="1" applyFill="1" applyBorder="1" applyAlignment="1">
      <alignment horizontal="left" vertical="center" wrapText="1" indent="1"/>
    </xf>
    <xf numFmtId="49" fontId="0" fillId="0" borderId="89" xfId="0" applyNumberFormat="1" applyFont="1" applyFill="1" applyBorder="1" applyAlignment="1">
      <alignment horizontal="left" vertical="center" indent="1"/>
    </xf>
    <xf numFmtId="0" fontId="0" fillId="0" borderId="150" xfId="0" applyFont="1" applyFill="1" applyBorder="1" applyAlignment="1">
      <alignment horizontal="justify" vertical="center"/>
    </xf>
    <xf numFmtId="49" fontId="1" fillId="0" borderId="96" xfId="0" applyNumberFormat="1" applyFont="1" applyFill="1" applyBorder="1" applyAlignment="1">
      <alignment horizontal="justify" vertical="center" wrapText="1"/>
    </xf>
    <xf numFmtId="49" fontId="0" fillId="0" borderId="89" xfId="0" applyNumberFormat="1" applyFont="1" applyFill="1" applyBorder="1" applyAlignment="1">
      <alignment horizontal="left" vertical="center" wrapText="1" indent="2"/>
    </xf>
    <xf numFmtId="49" fontId="1" fillId="0" borderId="89" xfId="0" applyNumberFormat="1" applyFont="1" applyFill="1" applyBorder="1" applyAlignment="1">
      <alignment horizontal="left" vertical="center" wrapText="1" indent="1"/>
    </xf>
    <xf numFmtId="49" fontId="0" fillId="0" borderId="89" xfId="0" applyNumberFormat="1" applyFont="1" applyFill="1" applyBorder="1" applyAlignment="1">
      <alignment horizontal="justify" vertical="center" wrapText="1"/>
    </xf>
    <xf numFmtId="0" fontId="0" fillId="0" borderId="150" xfId="0" applyFont="1" applyFill="1" applyBorder="1" applyAlignment="1">
      <alignment horizontal="justify" vertical="center" wrapText="1"/>
    </xf>
    <xf numFmtId="2" fontId="0" fillId="0" borderId="95" xfId="0" applyNumberFormat="1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0" fillId="0" borderId="70" xfId="0" applyNumberFormat="1" applyFont="1" applyFill="1" applyBorder="1" applyAlignment="1">
      <alignment horizontal="justify" vertical="center"/>
    </xf>
    <xf numFmtId="0" fontId="0" fillId="0" borderId="89" xfId="0" applyFont="1" applyFill="1" applyBorder="1" applyAlignment="1">
      <alignment horizontal="justify" vertical="center" wrapText="1"/>
    </xf>
    <xf numFmtId="0" fontId="0" fillId="0" borderId="65" xfId="0" applyFont="1" applyFill="1" applyBorder="1" applyAlignment="1">
      <alignment vertical="center"/>
    </xf>
    <xf numFmtId="0" fontId="0" fillId="0" borderId="90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vertical="center"/>
    </xf>
    <xf numFmtId="0" fontId="0" fillId="0" borderId="100" xfId="0" applyFont="1" applyFill="1" applyBorder="1" applyAlignment="1">
      <alignment horizontal="justify" vertical="center"/>
    </xf>
    <xf numFmtId="2" fontId="0" fillId="0" borderId="1" xfId="0" applyNumberFormat="1" applyFont="1" applyFill="1" applyBorder="1" applyAlignment="1">
      <alignment horizontal="justify" vertical="center" wrapText="1"/>
    </xf>
    <xf numFmtId="0" fontId="0" fillId="0" borderId="0" xfId="0" applyFont="1" applyFill="1"/>
    <xf numFmtId="0" fontId="1" fillId="0" borderId="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justify" vertical="center"/>
    </xf>
    <xf numFmtId="0" fontId="1" fillId="0" borderId="89" xfId="0" applyFont="1" applyFill="1" applyBorder="1" applyAlignment="1">
      <alignment horizontal="left" vertical="center" indent="1"/>
    </xf>
    <xf numFmtId="2" fontId="1" fillId="0" borderId="61" xfId="0" applyNumberFormat="1" applyFont="1" applyFill="1" applyBorder="1" applyAlignment="1">
      <alignment horizontal="justify" vertical="center"/>
    </xf>
    <xf numFmtId="0" fontId="0" fillId="0" borderId="89" xfId="0" applyFont="1" applyFill="1" applyBorder="1" applyAlignment="1">
      <alignment horizontal="left" vertical="center" indent="3"/>
    </xf>
    <xf numFmtId="0" fontId="0" fillId="0" borderId="89" xfId="0" applyFont="1" applyFill="1" applyBorder="1" applyAlignment="1">
      <alignment horizontal="left" vertical="center" wrapText="1" indent="3"/>
    </xf>
    <xf numFmtId="0" fontId="1" fillId="0" borderId="150" xfId="0" applyFont="1" applyFill="1" applyBorder="1" applyAlignment="1">
      <alignment horizontal="justify" vertical="center"/>
    </xf>
    <xf numFmtId="2" fontId="1" fillId="0" borderId="95" xfId="0" applyNumberFormat="1" applyFont="1" applyFill="1" applyBorder="1" applyAlignment="1">
      <alignment horizontal="justify" vertical="center"/>
    </xf>
    <xf numFmtId="0" fontId="9" fillId="0" borderId="2" xfId="1" applyFont="1" applyFill="1" applyBorder="1" applyAlignment="1">
      <alignment horizontal="left" wrapText="1" indent="1"/>
    </xf>
    <xf numFmtId="2" fontId="1" fillId="0" borderId="72" xfId="0" applyNumberFormat="1" applyFont="1" applyFill="1" applyBorder="1" applyAlignment="1">
      <alignment horizontal="justify" vertical="center"/>
    </xf>
    <xf numFmtId="0" fontId="9" fillId="0" borderId="73" xfId="1" applyFont="1" applyFill="1" applyBorder="1" applyAlignment="1">
      <alignment vertical="center" wrapText="1"/>
    </xf>
    <xf numFmtId="0" fontId="9" fillId="0" borderId="16" xfId="1" applyFont="1" applyFill="1" applyBorder="1" applyAlignment="1">
      <alignment horizontal="left" vertical="center" wrapText="1" indent="1"/>
    </xf>
    <xf numFmtId="2" fontId="38" fillId="0" borderId="143" xfId="0" applyNumberFormat="1" applyFont="1" applyFill="1" applyBorder="1" applyAlignment="1">
      <alignment horizontal="justify" vertical="center"/>
    </xf>
    <xf numFmtId="2" fontId="38" fillId="0" borderId="151" xfId="0" applyNumberFormat="1" applyFont="1" applyFill="1" applyBorder="1" applyAlignment="1">
      <alignment horizontal="justify" vertical="center"/>
    </xf>
    <xf numFmtId="2" fontId="9" fillId="0" borderId="2" xfId="1" applyNumberFormat="1" applyFont="1" applyFill="1" applyBorder="1" applyAlignment="1" applyProtection="1">
      <alignment wrapText="1"/>
      <protection locked="0"/>
    </xf>
    <xf numFmtId="0" fontId="9" fillId="0" borderId="2" xfId="1" applyFont="1" applyFill="1" applyBorder="1" applyAlignment="1">
      <alignment vertical="center" wrapText="1"/>
    </xf>
    <xf numFmtId="2" fontId="9" fillId="0" borderId="2" xfId="0" applyNumberFormat="1" applyFont="1" applyFill="1" applyBorder="1" applyAlignment="1" applyProtection="1">
      <protection locked="0"/>
    </xf>
    <xf numFmtId="2" fontId="9" fillId="0" borderId="39" xfId="0" applyNumberFormat="1" applyFont="1" applyFill="1" applyBorder="1" applyAlignment="1" applyProtection="1">
      <protection locked="0"/>
    </xf>
    <xf numFmtId="2" fontId="0" fillId="0" borderId="2" xfId="0" applyNumberFormat="1" applyFont="1" applyFill="1" applyBorder="1" applyAlignment="1" applyProtection="1">
      <protection locked="0"/>
    </xf>
    <xf numFmtId="0" fontId="35" fillId="0" borderId="2" xfId="0" applyFont="1" applyFill="1" applyBorder="1" applyAlignment="1">
      <alignment horizontal="justify" vertical="center" wrapText="1"/>
    </xf>
    <xf numFmtId="2" fontId="37" fillId="0" borderId="30" xfId="0" applyNumberFormat="1" applyFont="1" applyFill="1" applyBorder="1" applyAlignment="1">
      <alignment horizontal="justify" vertical="center"/>
    </xf>
    <xf numFmtId="2" fontId="36" fillId="0" borderId="151" xfId="0" applyNumberFormat="1" applyFont="1" applyFill="1" applyBorder="1" applyAlignment="1">
      <alignment horizontal="justify" vertical="center"/>
    </xf>
    <xf numFmtId="0" fontId="35" fillId="0" borderId="25" xfId="0" applyFont="1" applyFill="1" applyBorder="1" applyAlignment="1">
      <alignment horizontal="justify" vertical="center" wrapText="1"/>
    </xf>
    <xf numFmtId="2" fontId="38" fillId="0" borderId="152" xfId="0" applyNumberFormat="1" applyFont="1" applyFill="1" applyBorder="1" applyAlignment="1">
      <alignment horizontal="justify" vertical="center"/>
    </xf>
    <xf numFmtId="2" fontId="37" fillId="0" borderId="28" xfId="0" applyNumberFormat="1" applyFont="1" applyFill="1" applyBorder="1" applyAlignment="1">
      <alignment horizontal="justify" vertical="center"/>
    </xf>
    <xf numFmtId="2" fontId="36" fillId="0" borderId="152" xfId="0" applyNumberFormat="1" applyFont="1" applyFill="1" applyBorder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9" fillId="0" borderId="23" xfId="1" applyFont="1" applyFill="1" applyBorder="1" applyAlignment="1">
      <alignment horizontal="center" textRotation="90" wrapText="1"/>
    </xf>
    <xf numFmtId="0" fontId="9" fillId="0" borderId="0" xfId="1" applyFont="1" applyFill="1" applyBorder="1" applyAlignment="1">
      <alignment horizontal="center" textRotation="90" wrapText="1"/>
    </xf>
    <xf numFmtId="0" fontId="9" fillId="0" borderId="129" xfId="1" applyFont="1" applyFill="1" applyBorder="1" applyAlignment="1">
      <alignment horizontal="center" textRotation="90" wrapText="1"/>
    </xf>
    <xf numFmtId="0" fontId="9" fillId="0" borderId="34" xfId="1" applyFont="1" applyFill="1" applyBorder="1" applyAlignment="1">
      <alignment horizontal="center" textRotation="90" wrapText="1"/>
    </xf>
    <xf numFmtId="0" fontId="9" fillId="0" borderId="46" xfId="1" applyFont="1" applyFill="1" applyBorder="1" applyAlignment="1">
      <alignment horizontal="center" textRotation="90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5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99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9" fillId="0" borderId="61" xfId="1" applyFont="1" applyFill="1" applyBorder="1" applyAlignment="1">
      <alignment vertical="center" wrapText="1"/>
    </xf>
    <xf numFmtId="0" fontId="9" fillId="0" borderId="63" xfId="1" applyFont="1" applyFill="1" applyBorder="1" applyAlignment="1">
      <alignment vertical="center" wrapText="1"/>
    </xf>
    <xf numFmtId="2" fontId="0" fillId="0" borderId="13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57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5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5" xfId="1" applyFont="1" applyFill="1" applyBorder="1" applyAlignment="1">
      <alignment vertical="center" wrapText="1"/>
    </xf>
    <xf numFmtId="0" fontId="9" fillId="0" borderId="74" xfId="1" applyFont="1" applyFill="1" applyBorder="1" applyAlignment="1">
      <alignment vertical="center" wrapText="1"/>
    </xf>
    <xf numFmtId="2" fontId="0" fillId="0" borderId="15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5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5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vertical="center"/>
    </xf>
    <xf numFmtId="2" fontId="0" fillId="0" borderId="137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6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2" fontId="1" fillId="0" borderId="51" xfId="0" applyNumberFormat="1" applyFont="1" applyFill="1" applyBorder="1" applyAlignment="1">
      <alignment horizontal="justify" vertical="center" wrapText="1"/>
    </xf>
    <xf numFmtId="2" fontId="1" fillId="0" borderId="84" xfId="0" applyNumberFormat="1" applyFont="1" applyFill="1" applyBorder="1" applyAlignment="1">
      <alignment horizontal="justify" vertical="center" wrapText="1"/>
    </xf>
    <xf numFmtId="2" fontId="1" fillId="0" borderId="55" xfId="0" applyNumberFormat="1" applyFont="1" applyFill="1" applyBorder="1" applyAlignment="1">
      <alignment horizontal="justify" vertical="center" wrapText="1"/>
    </xf>
    <xf numFmtId="0" fontId="9" fillId="0" borderId="73" xfId="1" applyFont="1" applyFill="1" applyBorder="1" applyAlignment="1">
      <alignment horizontal="left" vertical="center" wrapText="1"/>
    </xf>
    <xf numFmtId="0" fontId="9" fillId="0" borderId="61" xfId="1" applyFont="1" applyFill="1" applyBorder="1" applyAlignment="1">
      <alignment horizontal="left" vertical="center" wrapText="1" indent="1"/>
    </xf>
    <xf numFmtId="2" fontId="9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0" fontId="0" fillId="0" borderId="149" xfId="0" applyFont="1" applyFill="1" applyBorder="1" applyAlignment="1">
      <alignment horizontal="left" vertical="center" wrapText="1" indent="1"/>
    </xf>
    <xf numFmtId="2" fontId="0" fillId="0" borderId="70" xfId="0" applyNumberFormat="1" applyFont="1" applyFill="1" applyBorder="1" applyAlignment="1">
      <alignment horizontal="justify" vertical="center" wrapText="1"/>
    </xf>
    <xf numFmtId="0" fontId="0" fillId="0" borderId="87" xfId="0" applyFont="1" applyFill="1" applyBorder="1" applyAlignment="1">
      <alignment horizontal="left" vertical="center" wrapText="1" indent="1"/>
    </xf>
    <xf numFmtId="2" fontId="0" fillId="0" borderId="85" xfId="0" applyNumberFormat="1" applyFont="1" applyFill="1" applyBorder="1" applyAlignment="1">
      <alignment horizontal="justify" vertical="center" wrapText="1"/>
    </xf>
    <xf numFmtId="2" fontId="1" fillId="0" borderId="3" xfId="0" applyNumberFormat="1" applyFont="1" applyFill="1" applyBorder="1" applyAlignment="1">
      <alignment horizontal="justify" vertical="center" wrapText="1"/>
    </xf>
    <xf numFmtId="0" fontId="1" fillId="0" borderId="29" xfId="0" applyFont="1" applyFill="1" applyBorder="1" applyAlignment="1">
      <alignment horizontal="justify" vertical="center"/>
    </xf>
    <xf numFmtId="49" fontId="0" fillId="0" borderId="93" xfId="0" applyNumberFormat="1" applyFont="1" applyFill="1" applyBorder="1" applyAlignment="1">
      <alignment horizontal="justify" vertical="center" wrapText="1"/>
    </xf>
    <xf numFmtId="2" fontId="0" fillId="0" borderId="93" xfId="0" applyNumberFormat="1" applyFont="1" applyFill="1" applyBorder="1" applyAlignment="1">
      <alignment horizontal="justify" vertical="center" wrapText="1"/>
    </xf>
    <xf numFmtId="14" fontId="0" fillId="0" borderId="93" xfId="0" applyNumberFormat="1" applyFont="1" applyFill="1" applyBorder="1" applyAlignment="1">
      <alignment horizontal="justify" vertical="center" wrapText="1"/>
    </xf>
    <xf numFmtId="2" fontId="0" fillId="0" borderId="149" xfId="0" applyNumberFormat="1" applyFont="1" applyFill="1" applyBorder="1" applyAlignment="1">
      <alignment horizontal="justify" vertical="center" wrapText="1"/>
    </xf>
    <xf numFmtId="49" fontId="0" fillId="0" borderId="64" xfId="0" applyNumberFormat="1" applyFont="1" applyFill="1" applyBorder="1" applyAlignment="1">
      <alignment horizontal="justify" vertical="center" wrapText="1"/>
    </xf>
    <xf numFmtId="14" fontId="0" fillId="0" borderId="64" xfId="0" applyNumberFormat="1" applyFont="1" applyFill="1" applyBorder="1" applyAlignment="1">
      <alignment horizontal="justify" vertical="center" wrapText="1"/>
    </xf>
    <xf numFmtId="49" fontId="0" fillId="0" borderId="77" xfId="0" applyNumberFormat="1" applyFont="1" applyFill="1" applyBorder="1" applyAlignment="1">
      <alignment horizontal="justify" vertical="center" wrapText="1"/>
    </xf>
    <xf numFmtId="14" fontId="0" fillId="0" borderId="77" xfId="0" applyNumberFormat="1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62" xfId="0" applyFont="1" applyFill="1" applyBorder="1" applyAlignment="1">
      <alignment horizontal="justify" vertical="center"/>
    </xf>
    <xf numFmtId="2" fontId="1" fillId="0" borderId="163" xfId="0" applyNumberFormat="1" applyFont="1" applyFill="1" applyBorder="1" applyAlignment="1">
      <alignment horizontal="justify" vertical="center" wrapText="1"/>
    </xf>
    <xf numFmtId="2" fontId="1" fillId="0" borderId="164" xfId="0" applyNumberFormat="1" applyFont="1" applyFill="1" applyBorder="1" applyAlignment="1">
      <alignment horizontal="justify" vertical="center" wrapText="1"/>
    </xf>
    <xf numFmtId="0" fontId="1" fillId="0" borderId="165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4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9" xfId="0" applyFont="1" applyFill="1" applyBorder="1" applyAlignment="1">
      <alignment vertical="center" wrapText="1"/>
    </xf>
    <xf numFmtId="2" fontId="0" fillId="0" borderId="92" xfId="0" applyNumberFormat="1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69" xfId="0" applyFont="1" applyFill="1" applyBorder="1" applyAlignment="1">
      <alignment horizontal="justify" vertical="center" wrapText="1"/>
    </xf>
    <xf numFmtId="0" fontId="9" fillId="0" borderId="65" xfId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justify" vertical="center" wrapText="1"/>
    </xf>
    <xf numFmtId="2" fontId="0" fillId="0" borderId="86" xfId="0" applyNumberFormat="1" applyFont="1" applyFill="1" applyBorder="1" applyAlignment="1">
      <alignment horizontal="justify" vertical="center" wrapText="1"/>
    </xf>
    <xf numFmtId="2" fontId="0" fillId="0" borderId="87" xfId="0" applyNumberFormat="1" applyFont="1" applyFill="1" applyBorder="1" applyAlignment="1">
      <alignment horizontal="justify" vertical="center" wrapText="1"/>
    </xf>
    <xf numFmtId="0" fontId="0" fillId="0" borderId="116" xfId="0" applyFont="1" applyFill="1" applyBorder="1" applyAlignment="1">
      <alignment horizontal="center" vertical="center" wrapText="1"/>
    </xf>
    <xf numFmtId="2" fontId="1" fillId="0" borderId="149" xfId="0" applyNumberFormat="1" applyFont="1" applyFill="1" applyBorder="1" applyAlignment="1">
      <alignment horizontal="justify" vertical="center"/>
    </xf>
    <xf numFmtId="2" fontId="0" fillId="0" borderId="64" xfId="0" applyNumberFormat="1" applyFont="1" applyFill="1" applyBorder="1" applyAlignment="1">
      <alignment horizontal="justify" vertical="center"/>
    </xf>
    <xf numFmtId="2" fontId="1" fillId="0" borderId="64" xfId="0" applyNumberFormat="1" applyFont="1" applyFill="1" applyBorder="1" applyAlignment="1">
      <alignment horizontal="justify" vertical="center"/>
    </xf>
    <xf numFmtId="2" fontId="0" fillId="0" borderId="77" xfId="0" applyNumberFormat="1" applyFont="1" applyFill="1" applyBorder="1" applyAlignment="1">
      <alignment horizontal="justify" vertical="center"/>
    </xf>
    <xf numFmtId="2" fontId="1" fillId="0" borderId="49" xfId="0" applyNumberFormat="1" applyFont="1" applyFill="1" applyBorder="1" applyAlignment="1">
      <alignment horizontal="justify" vertical="center"/>
    </xf>
    <xf numFmtId="2" fontId="1" fillId="0" borderId="29" xfId="0" applyNumberFormat="1" applyFont="1" applyFill="1" applyBorder="1" applyAlignment="1">
      <alignment horizontal="justify" vertical="center"/>
    </xf>
    <xf numFmtId="2" fontId="1" fillId="0" borderId="33" xfId="0" applyNumberFormat="1" applyFont="1" applyFill="1" applyBorder="1" applyAlignment="1">
      <alignment horizontal="justify" vertical="center"/>
    </xf>
    <xf numFmtId="2" fontId="1" fillId="0" borderId="93" xfId="0" applyNumberFormat="1" applyFont="1" applyFill="1" applyBorder="1" applyAlignment="1">
      <alignment horizontal="justify" vertical="center"/>
    </xf>
    <xf numFmtId="2" fontId="0" fillId="0" borderId="91" xfId="0" applyNumberFormat="1" applyFont="1" applyFill="1" applyBorder="1" applyAlignment="1">
      <alignment horizontal="justify" vertical="center"/>
    </xf>
    <xf numFmtId="2" fontId="0" fillId="0" borderId="86" xfId="0" applyNumberFormat="1" applyFont="1" applyFill="1" applyBorder="1" applyAlignment="1">
      <alignment horizontal="justify" vertical="center"/>
    </xf>
    <xf numFmtId="2" fontId="0" fillId="0" borderId="87" xfId="0" applyNumberFormat="1" applyFont="1" applyFill="1" applyBorder="1" applyAlignment="1">
      <alignment horizontal="justify" vertical="center"/>
    </xf>
    <xf numFmtId="0" fontId="1" fillId="0" borderId="0" xfId="0" applyFont="1" applyFill="1"/>
    <xf numFmtId="0" fontId="0" fillId="0" borderId="116" xfId="0" applyFont="1" applyFill="1" applyBorder="1" applyAlignment="1">
      <alignment horizontal="center" vertical="center" textRotation="90" wrapText="1"/>
    </xf>
    <xf numFmtId="0" fontId="0" fillId="0" borderId="7" xfId="0" applyFont="1" applyFill="1" applyBorder="1" applyAlignment="1">
      <alignment horizontal="center" vertical="center" textRotation="90" wrapText="1"/>
    </xf>
    <xf numFmtId="0" fontId="0" fillId="0" borderId="149" xfId="0" applyFont="1" applyFill="1" applyBorder="1" applyAlignment="1">
      <alignment horizontal="justify" vertical="center" wrapText="1"/>
    </xf>
    <xf numFmtId="2" fontId="0" fillId="0" borderId="96" xfId="0" applyNumberFormat="1" applyFont="1" applyFill="1" applyBorder="1" applyAlignment="1">
      <alignment horizontal="justify" vertical="center" wrapText="1"/>
    </xf>
    <xf numFmtId="2" fontId="0" fillId="0" borderId="89" xfId="0" applyNumberFormat="1" applyFont="1" applyFill="1" applyBorder="1" applyAlignment="1">
      <alignment horizontal="justify" vertical="center" wrapText="1"/>
    </xf>
    <xf numFmtId="2" fontId="0" fillId="0" borderId="56" xfId="0" applyNumberFormat="1" applyFont="1" applyFill="1" applyBorder="1" applyAlignment="1">
      <alignment horizontal="justify" vertical="center"/>
    </xf>
    <xf numFmtId="2" fontId="0" fillId="0" borderId="89" xfId="0" applyNumberFormat="1" applyFont="1" applyFill="1" applyBorder="1" applyAlignment="1">
      <alignment horizontal="justify" vertical="center"/>
    </xf>
    <xf numFmtId="2" fontId="0" fillId="0" borderId="90" xfId="0" applyNumberFormat="1" applyFont="1" applyFill="1" applyBorder="1" applyAlignment="1">
      <alignment horizontal="justify" vertical="center" wrapText="1"/>
    </xf>
    <xf numFmtId="2" fontId="0" fillId="0" borderId="1" xfId="0" applyNumberFormat="1" applyFont="1" applyFill="1" applyBorder="1" applyAlignment="1">
      <alignment horizontal="justify" vertical="center"/>
    </xf>
    <xf numFmtId="2" fontId="0" fillId="0" borderId="29" xfId="0" applyNumberFormat="1" applyFont="1" applyFill="1" applyBorder="1" applyAlignment="1">
      <alignment horizontal="justify" vertical="center"/>
    </xf>
    <xf numFmtId="2" fontId="0" fillId="0" borderId="100" xfId="0" applyNumberFormat="1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2" fontId="1" fillId="0" borderId="1" xfId="0" applyNumberFormat="1" applyFont="1" applyFill="1" applyBorder="1" applyAlignment="1">
      <alignment horizontal="justify" vertical="center"/>
    </xf>
    <xf numFmtId="2" fontId="1" fillId="0" borderId="100" xfId="0" applyNumberFormat="1" applyFont="1" applyFill="1" applyBorder="1" applyAlignment="1">
      <alignment horizontal="justify" vertical="center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146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70" xfId="0" applyFont="1" applyFill="1" applyBorder="1" applyAlignment="1">
      <alignment vertical="center" wrapText="1"/>
    </xf>
    <xf numFmtId="0" fontId="26" fillId="0" borderId="149" xfId="0" applyFont="1" applyFill="1" applyBorder="1" applyAlignment="1">
      <alignment vertical="center" wrapText="1"/>
    </xf>
    <xf numFmtId="2" fontId="26" fillId="0" borderId="92" xfId="0" applyNumberFormat="1" applyFont="1" applyFill="1" applyBorder="1" applyAlignment="1" applyProtection="1">
      <alignment horizontal="right" vertical="center" wrapText="1"/>
      <protection locked="0"/>
    </xf>
    <xf numFmtId="2" fontId="26" fillId="0" borderId="93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149" xfId="0" applyNumberFormat="1" applyFill="1" applyBorder="1"/>
    <xf numFmtId="0" fontId="32" fillId="0" borderId="56" xfId="0" applyFont="1" applyFill="1" applyBorder="1" applyAlignment="1">
      <alignment vertical="center" wrapText="1"/>
    </xf>
    <xf numFmtId="0" fontId="26" fillId="0" borderId="60" xfId="0" applyFont="1" applyFill="1" applyBorder="1" applyAlignment="1">
      <alignment vertical="center" wrapText="1"/>
    </xf>
    <xf numFmtId="2" fontId="26" fillId="0" borderId="58" xfId="0" applyNumberFormat="1" applyFont="1" applyFill="1" applyBorder="1" applyAlignment="1" applyProtection="1">
      <alignment horizontal="right" vertical="center" wrapText="1"/>
      <protection locked="0"/>
    </xf>
    <xf numFmtId="2" fontId="26" fillId="0" borderId="64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60" xfId="0" applyNumberFormat="1" applyFill="1" applyBorder="1"/>
    <xf numFmtId="0" fontId="32" fillId="0" borderId="65" xfId="0" applyFont="1" applyFill="1" applyBorder="1" applyAlignment="1">
      <alignment vertical="center" wrapText="1"/>
    </xf>
    <xf numFmtId="0" fontId="26" fillId="0" borderId="69" xfId="0" applyFont="1" applyFill="1" applyBorder="1" applyAlignment="1">
      <alignment vertical="center" wrapText="1"/>
    </xf>
    <xf numFmtId="2" fontId="26" fillId="0" borderId="67" xfId="0" applyNumberFormat="1" applyFont="1" applyFill="1" applyBorder="1" applyAlignment="1" applyProtection="1">
      <alignment horizontal="right" vertical="center" wrapText="1"/>
      <protection locked="0"/>
    </xf>
    <xf numFmtId="2" fontId="26" fillId="0" borderId="77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69" xfId="0" applyNumberFormat="1" applyFill="1" applyBorder="1"/>
    <xf numFmtId="0" fontId="32" fillId="0" borderId="1" xfId="0" applyFont="1" applyFill="1" applyBorder="1" applyAlignment="1">
      <alignment vertical="center" wrapText="1"/>
    </xf>
    <xf numFmtId="0" fontId="26" fillId="0" borderId="33" xfId="0" applyFont="1" applyFill="1" applyBorder="1" applyAlignment="1">
      <alignment vertical="center" wrapText="1"/>
    </xf>
    <xf numFmtId="2" fontId="26" fillId="0" borderId="49" xfId="0" applyNumberFormat="1" applyFont="1" applyFill="1" applyBorder="1" applyAlignment="1" applyProtection="1">
      <alignment horizontal="right" vertical="center" wrapText="1"/>
      <protection locked="0"/>
    </xf>
    <xf numFmtId="2" fontId="26" fillId="0" borderId="29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33" xfId="0" applyNumberFormat="1" applyFill="1" applyBorder="1"/>
    <xf numFmtId="0" fontId="0" fillId="0" borderId="33" xfId="0" applyFont="1" applyFill="1" applyBorder="1" applyAlignment="1">
      <alignment horizontal="justify" vertical="center" wrapText="1"/>
    </xf>
    <xf numFmtId="2" fontId="0" fillId="0" borderId="49" xfId="0" applyNumberFormat="1" applyFont="1" applyFill="1" applyBorder="1" applyAlignment="1">
      <alignment horizontal="justify" vertical="center" wrapText="1"/>
    </xf>
    <xf numFmtId="2" fontId="0" fillId="0" borderId="29" xfId="0" applyNumberFormat="1" applyFont="1" applyFill="1" applyBorder="1" applyAlignment="1">
      <alignment horizontal="justify" vertical="center" wrapText="1"/>
    </xf>
    <xf numFmtId="2" fontId="0" fillId="0" borderId="33" xfId="0" applyNumberFormat="1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49" xfId="0" applyFont="1" applyFill="1" applyBorder="1" applyAlignment="1">
      <alignment horizontal="left" vertical="center" wrapText="1" indent="2"/>
    </xf>
    <xf numFmtId="0" fontId="0" fillId="0" borderId="69" xfId="0" applyFont="1" applyFill="1" applyBorder="1" applyAlignment="1">
      <alignment horizontal="left" vertical="center" wrapText="1" indent="2"/>
    </xf>
    <xf numFmtId="0" fontId="0" fillId="0" borderId="33" xfId="0" applyFont="1" applyFill="1" applyBorder="1" applyAlignment="1">
      <alignment horizontal="left" vertical="center" wrapText="1" indent="1"/>
    </xf>
    <xf numFmtId="0" fontId="0" fillId="0" borderId="87" xfId="0" applyFont="1" applyFill="1" applyBorder="1" applyAlignment="1">
      <alignment horizontal="left" vertical="center" wrapText="1" indent="2"/>
    </xf>
    <xf numFmtId="0" fontId="0" fillId="0" borderId="100" xfId="0" applyFont="1" applyFill="1" applyBorder="1" applyAlignment="1">
      <alignment horizontal="justify" vertical="center" wrapText="1"/>
    </xf>
    <xf numFmtId="2" fontId="0" fillId="0" borderId="33" xfId="0" applyNumberFormat="1" applyFont="1" applyFill="1" applyBorder="1" applyAlignment="1">
      <alignment vertical="center" wrapText="1"/>
    </xf>
    <xf numFmtId="0" fontId="0" fillId="0" borderId="96" xfId="0" applyFont="1" applyFill="1" applyBorder="1" applyAlignment="1">
      <alignment horizontal="left" vertical="center" wrapText="1" indent="2"/>
    </xf>
    <xf numFmtId="2" fontId="0" fillId="0" borderId="149" xfId="0" applyNumberFormat="1" applyFont="1" applyFill="1" applyBorder="1" applyAlignment="1">
      <alignment vertical="center" wrapText="1"/>
    </xf>
    <xf numFmtId="2" fontId="0" fillId="0" borderId="60" xfId="0" applyNumberFormat="1" applyFont="1" applyFill="1" applyBorder="1" applyAlignment="1">
      <alignment vertical="center" wrapText="1"/>
    </xf>
    <xf numFmtId="0" fontId="0" fillId="0" borderId="90" xfId="0" applyFont="1" applyFill="1" applyBorder="1" applyAlignment="1">
      <alignment horizontal="left" vertical="center" wrapText="1" indent="2"/>
    </xf>
    <xf numFmtId="2" fontId="0" fillId="0" borderId="69" xfId="0" applyNumberFormat="1" applyFont="1" applyFill="1" applyBorder="1" applyAlignment="1">
      <alignment vertical="center" wrapText="1"/>
    </xf>
    <xf numFmtId="0" fontId="0" fillId="0" borderId="100" xfId="0" applyFont="1" applyFill="1" applyBorder="1" applyAlignment="1">
      <alignment horizontal="left" vertical="center" wrapText="1" indent="1"/>
    </xf>
    <xf numFmtId="0" fontId="0" fillId="0" borderId="150" xfId="0" applyFont="1" applyFill="1" applyBorder="1" applyAlignment="1">
      <alignment horizontal="left" vertical="center" wrapText="1" indent="2"/>
    </xf>
    <xf numFmtId="2" fontId="0" fillId="0" borderId="87" xfId="0" applyNumberFormat="1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2" fontId="0" fillId="0" borderId="51" xfId="0" applyNumberFormat="1" applyFont="1" applyFill="1" applyBorder="1" applyAlignment="1">
      <alignment horizontal="justify" vertical="center"/>
    </xf>
    <xf numFmtId="2" fontId="0" fillId="0" borderId="84" xfId="0" applyNumberFormat="1" applyFont="1" applyFill="1" applyBorder="1" applyAlignment="1">
      <alignment horizontal="justify" vertical="center"/>
    </xf>
    <xf numFmtId="2" fontId="0" fillId="0" borderId="88" xfId="0" applyNumberFormat="1" applyFont="1" applyFill="1" applyBorder="1" applyAlignment="1">
      <alignment horizontal="justify" vertical="center"/>
    </xf>
    <xf numFmtId="2" fontId="0" fillId="0" borderId="55" xfId="0" applyNumberFormat="1" applyFont="1" applyFill="1" applyBorder="1" applyAlignment="1">
      <alignment horizontal="justify" vertical="center"/>
    </xf>
    <xf numFmtId="0" fontId="0" fillId="0" borderId="60" xfId="0" applyFont="1" applyFill="1" applyBorder="1" applyAlignment="1">
      <alignment horizontal="left" vertical="center"/>
    </xf>
    <xf numFmtId="0" fontId="0" fillId="0" borderId="69" xfId="0" applyFont="1" applyFill="1" applyBorder="1" applyAlignment="1">
      <alignment horizontal="left" vertical="center"/>
    </xf>
    <xf numFmtId="2" fontId="0" fillId="0" borderId="90" xfId="0" applyNumberFormat="1" applyFont="1" applyFill="1" applyBorder="1" applyAlignment="1">
      <alignment horizontal="justify" vertical="center"/>
    </xf>
    <xf numFmtId="2" fontId="0" fillId="0" borderId="65" xfId="0" applyNumberFormat="1" applyFont="1" applyFill="1" applyBorder="1" applyAlignment="1">
      <alignment horizontal="justify" vertical="center"/>
    </xf>
    <xf numFmtId="2" fontId="0" fillId="0" borderId="93" xfId="0" applyNumberFormat="1" applyFont="1" applyFill="1" applyBorder="1" applyAlignment="1">
      <alignment horizontal="justify" vertical="center"/>
    </xf>
    <xf numFmtId="2" fontId="0" fillId="0" borderId="167" xfId="0" applyNumberFormat="1" applyFont="1" applyFill="1" applyBorder="1" applyAlignment="1">
      <alignment horizontal="justify" vertical="center"/>
    </xf>
    <xf numFmtId="0" fontId="1" fillId="0" borderId="51" xfId="0" applyFont="1" applyFill="1" applyBorder="1" applyAlignment="1">
      <alignment horizontal="justify" vertical="center"/>
    </xf>
    <xf numFmtId="2" fontId="1" fillId="0" borderId="53" xfId="0" applyNumberFormat="1" applyFont="1" applyFill="1" applyBorder="1" applyAlignment="1">
      <alignment horizontal="justify" vertical="center"/>
    </xf>
    <xf numFmtId="2" fontId="1" fillId="0" borderId="55" xfId="0" applyNumberFormat="1" applyFont="1" applyFill="1" applyBorder="1" applyAlignment="1">
      <alignment horizontal="justify" vertical="center"/>
    </xf>
    <xf numFmtId="0" fontId="1" fillId="0" borderId="34" xfId="0" applyFont="1" applyFill="1" applyBorder="1" applyAlignment="1">
      <alignment horizontal="justify" vertical="center"/>
    </xf>
    <xf numFmtId="0" fontId="1" fillId="0" borderId="46" xfId="0" applyFont="1" applyFill="1" applyBorder="1" applyAlignment="1">
      <alignment horizontal="justify" vertical="center"/>
    </xf>
    <xf numFmtId="0" fontId="0" fillId="0" borderId="140" xfId="0" applyFont="1" applyFill="1" applyBorder="1" applyAlignment="1">
      <alignment horizontal="justify" vertical="center"/>
    </xf>
    <xf numFmtId="0" fontId="0" fillId="0" borderId="142" xfId="0" applyFont="1" applyFill="1" applyBorder="1" applyAlignment="1">
      <alignment horizontal="left" vertical="center" wrapText="1" indent="1"/>
    </xf>
    <xf numFmtId="0" fontId="0" fillId="0" borderId="60" xfId="0" applyFont="1" applyFill="1" applyBorder="1" applyAlignment="1">
      <alignment horizontal="left" vertical="center" wrapText="1" indent="3"/>
    </xf>
    <xf numFmtId="0" fontId="0" fillId="0" borderId="69" xfId="0" applyFont="1" applyFill="1" applyBorder="1" applyAlignment="1">
      <alignment horizontal="left" vertical="center" wrapText="1" indent="3"/>
    </xf>
    <xf numFmtId="2" fontId="0" fillId="0" borderId="142" xfId="0" applyNumberFormat="1" applyFont="1" applyFill="1" applyBorder="1" applyAlignment="1">
      <alignment horizontal="justify" vertical="center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2" fontId="0" fillId="0" borderId="57" xfId="0" applyNumberFormat="1" applyFont="1" applyFill="1" applyBorder="1" applyAlignment="1">
      <alignment horizontal="justify" vertical="center" wrapText="1"/>
    </xf>
    <xf numFmtId="2" fontId="0" fillId="0" borderId="66" xfId="0" applyNumberFormat="1" applyFont="1" applyFill="1" applyBorder="1" applyAlignment="1">
      <alignment horizontal="justify" vertical="center" wrapText="1"/>
    </xf>
    <xf numFmtId="2" fontId="39" fillId="0" borderId="29" xfId="0" applyNumberFormat="1" applyFont="1" applyFill="1" applyBorder="1" applyAlignment="1">
      <alignment horizontal="justify" vertical="center" wrapText="1"/>
    </xf>
    <xf numFmtId="2" fontId="39" fillId="0" borderId="33" xfId="0" applyNumberFormat="1" applyFont="1" applyFill="1" applyBorder="1" applyAlignment="1">
      <alignment horizontal="justify" vertical="center" wrapText="1"/>
    </xf>
    <xf numFmtId="2" fontId="0" fillId="0" borderId="30" xfId="0" applyNumberFormat="1" applyFont="1" applyFill="1" applyBorder="1" applyAlignment="1">
      <alignment horizontal="justify" vertical="center"/>
    </xf>
    <xf numFmtId="0" fontId="0" fillId="0" borderId="37" xfId="0" applyFont="1" applyFill="1" applyBorder="1" applyAlignment="1">
      <alignment horizontal="justify" vertical="center" wrapText="1"/>
    </xf>
    <xf numFmtId="0" fontId="0" fillId="0" borderId="45" xfId="0" applyFont="1" applyFill="1" applyBorder="1" applyAlignment="1">
      <alignment horizontal="justify" vertical="center" wrapText="1"/>
    </xf>
    <xf numFmtId="2" fontId="0" fillId="0" borderId="37" xfId="0" applyNumberFormat="1" applyFont="1" applyFill="1" applyBorder="1" applyAlignment="1">
      <alignment horizontal="justify" vertical="center" wrapText="1"/>
    </xf>
    <xf numFmtId="2" fontId="0" fillId="0" borderId="27" xfId="0" applyNumberFormat="1" applyFont="1" applyFill="1" applyBorder="1" applyAlignment="1">
      <alignment horizontal="justify" vertical="center" wrapText="1"/>
    </xf>
    <xf numFmtId="2" fontId="39" fillId="0" borderId="27" xfId="0" applyNumberFormat="1" applyFont="1" applyFill="1" applyBorder="1" applyAlignment="1">
      <alignment horizontal="justify" vertical="center" wrapText="1"/>
    </xf>
    <xf numFmtId="2" fontId="0" fillId="0" borderId="27" xfId="0" applyNumberFormat="1" applyFont="1" applyFill="1" applyBorder="1" applyAlignment="1">
      <alignment horizontal="justify" vertical="center"/>
    </xf>
    <xf numFmtId="2" fontId="39" fillId="0" borderId="45" xfId="0" applyNumberFormat="1" applyFont="1" applyFill="1" applyBorder="1" applyAlignment="1">
      <alignment horizontal="justify" vertical="center" wrapText="1"/>
    </xf>
    <xf numFmtId="2" fontId="0" fillId="0" borderId="28" xfId="0" applyNumberFormat="1" applyFont="1" applyFill="1" applyBorder="1" applyAlignment="1">
      <alignment horizontal="justify" vertical="center"/>
    </xf>
    <xf numFmtId="0" fontId="1" fillId="0" borderId="116" xfId="0" applyFont="1" applyFill="1" applyBorder="1" applyAlignment="1">
      <alignment horizontal="center" vertical="center" textRotation="90" wrapText="1"/>
    </xf>
    <xf numFmtId="0" fontId="0" fillId="0" borderId="140" xfId="0" applyFont="1" applyFill="1" applyBorder="1" applyAlignment="1">
      <alignment horizontal="justify" vertical="center" wrapText="1"/>
    </xf>
    <xf numFmtId="0" fontId="1" fillId="0" borderId="142" xfId="0" applyFont="1" applyFill="1" applyBorder="1" applyAlignment="1">
      <alignment horizontal="justify" vertical="center" wrapText="1"/>
    </xf>
    <xf numFmtId="2" fontId="1" fillId="0" borderId="170" xfId="0" applyNumberFormat="1" applyFont="1" applyFill="1" applyBorder="1" applyAlignment="1">
      <alignment horizontal="justify" vertical="center" wrapText="1"/>
    </xf>
    <xf numFmtId="0" fontId="0" fillId="0" borderId="140" xfId="0" applyFont="1" applyFill="1" applyBorder="1" applyAlignment="1">
      <alignment vertical="center" wrapText="1"/>
    </xf>
    <xf numFmtId="2" fontId="1" fillId="0" borderId="140" xfId="0" applyNumberFormat="1" applyFont="1" applyFill="1" applyBorder="1" applyAlignment="1">
      <alignment horizontal="justify" vertical="center" wrapText="1"/>
    </xf>
    <xf numFmtId="0" fontId="1" fillId="0" borderId="142" xfId="0" applyFont="1" applyFill="1" applyBorder="1" applyAlignment="1">
      <alignment horizontal="left" vertical="center" wrapText="1"/>
    </xf>
    <xf numFmtId="2" fontId="0" fillId="0" borderId="73" xfId="0" applyNumberFormat="1" applyFont="1" applyFill="1" applyBorder="1" applyAlignment="1">
      <alignment horizontal="justify" vertical="center"/>
    </xf>
    <xf numFmtId="0" fontId="0" fillId="0" borderId="12" xfId="0" applyFont="1" applyFill="1" applyBorder="1" applyAlignment="1">
      <alignment horizontal="justify" vertical="center" wrapText="1"/>
    </xf>
    <xf numFmtId="0" fontId="1" fillId="0" borderId="105" xfId="0" applyFont="1" applyFill="1" applyBorder="1" applyAlignment="1">
      <alignment horizontal="justify" vertical="center" wrapText="1"/>
    </xf>
    <xf numFmtId="2" fontId="1" fillId="0" borderId="35" xfId="0" applyNumberFormat="1" applyFont="1" applyFill="1" applyBorder="1" applyAlignment="1">
      <alignment horizontal="justify" vertical="center"/>
    </xf>
    <xf numFmtId="0" fontId="1" fillId="0" borderId="171" xfId="0" applyFont="1" applyFill="1" applyBorder="1" applyAlignment="1">
      <alignment horizontal="justify" vertical="center" wrapText="1"/>
    </xf>
    <xf numFmtId="2" fontId="1" fillId="0" borderId="168" xfId="0" applyNumberFormat="1" applyFont="1" applyFill="1" applyBorder="1" applyAlignment="1">
      <alignment horizontal="justify" vertical="center"/>
    </xf>
    <xf numFmtId="2" fontId="1" fillId="0" borderId="141" xfId="0" applyNumberFormat="1" applyFont="1" applyFill="1" applyBorder="1" applyAlignment="1">
      <alignment horizontal="center" vertical="center" wrapText="1"/>
    </xf>
    <xf numFmtId="2" fontId="0" fillId="0" borderId="142" xfId="0" applyNumberFormat="1" applyFont="1" applyFill="1" applyBorder="1" applyAlignment="1">
      <alignment horizontal="center" vertical="center" wrapText="1"/>
    </xf>
    <xf numFmtId="2" fontId="0" fillId="0" borderId="64" xfId="0" applyNumberFormat="1" applyFont="1" applyFill="1" applyBorder="1" applyAlignment="1">
      <alignment horizontal="center" vertical="center" wrapText="1"/>
    </xf>
    <xf numFmtId="2" fontId="0" fillId="0" borderId="60" xfId="0" applyNumberFormat="1" applyFont="1" applyFill="1" applyBorder="1" applyAlignment="1">
      <alignment horizontal="center" vertical="center" wrapText="1"/>
    </xf>
    <xf numFmtId="2" fontId="0" fillId="0" borderId="77" xfId="0" applyNumberFormat="1" applyFont="1" applyFill="1" applyBorder="1" applyAlignment="1">
      <alignment horizontal="center" vertical="center" wrapText="1"/>
    </xf>
    <xf numFmtId="2" fontId="0" fillId="0" borderId="6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vertical="center" wrapText="1"/>
    </xf>
    <xf numFmtId="2" fontId="1" fillId="0" borderId="173" xfId="0" applyNumberFormat="1" applyFont="1" applyFill="1" applyBorder="1" applyAlignment="1">
      <alignment horizontal="justify" vertical="center" wrapText="1"/>
    </xf>
    <xf numFmtId="2" fontId="1" fillId="0" borderId="175" xfId="0" applyNumberFormat="1" applyFont="1" applyFill="1" applyBorder="1" applyAlignment="1">
      <alignment horizontal="justify" vertical="center" wrapText="1"/>
    </xf>
    <xf numFmtId="2" fontId="0" fillId="0" borderId="72" xfId="0" applyNumberFormat="1" applyFont="1" applyFill="1" applyBorder="1" applyAlignment="1">
      <alignment horizontal="justify" vertical="center" wrapText="1"/>
    </xf>
    <xf numFmtId="2" fontId="0" fillId="0" borderId="172" xfId="0" applyNumberFormat="1" applyFont="1" applyFill="1" applyBorder="1" applyAlignment="1">
      <alignment horizontal="justify" vertical="center" wrapText="1"/>
    </xf>
    <xf numFmtId="2" fontId="0" fillId="0" borderId="176" xfId="0" applyNumberFormat="1" applyFont="1" applyFill="1" applyBorder="1" applyAlignment="1">
      <alignment horizontal="justify" vertical="center" wrapText="1"/>
    </xf>
    <xf numFmtId="2" fontId="0" fillId="0" borderId="174" xfId="0" applyNumberFormat="1" applyFont="1" applyFill="1" applyBorder="1" applyAlignment="1">
      <alignment horizontal="justify" vertical="center" wrapText="1"/>
    </xf>
    <xf numFmtId="2" fontId="0" fillId="0" borderId="177" xfId="0" applyNumberFormat="1" applyFont="1" applyFill="1" applyBorder="1" applyAlignment="1">
      <alignment horizontal="justify" vertical="center" wrapText="1"/>
    </xf>
    <xf numFmtId="2" fontId="0" fillId="0" borderId="73" xfId="0" applyNumberFormat="1" applyFont="1" applyFill="1" applyBorder="1" applyAlignment="1">
      <alignment horizontal="justify" vertical="center" wrapText="1"/>
    </xf>
    <xf numFmtId="0" fontId="1" fillId="0" borderId="140" xfId="0" applyFont="1" applyFill="1" applyBorder="1" applyAlignment="1">
      <alignment vertical="center" wrapText="1"/>
    </xf>
    <xf numFmtId="2" fontId="1" fillId="0" borderId="141" xfId="0" applyNumberFormat="1" applyFont="1" applyFill="1" applyBorder="1" applyAlignment="1">
      <alignment horizontal="justify" vertical="center" wrapText="1"/>
    </xf>
    <xf numFmtId="2" fontId="1" fillId="0" borderId="171" xfId="0" applyNumberFormat="1" applyFont="1" applyFill="1" applyBorder="1" applyAlignment="1">
      <alignment horizontal="justify" vertical="center" wrapText="1"/>
    </xf>
    <xf numFmtId="2" fontId="0" fillId="0" borderId="168" xfId="0" applyNumberFormat="1" applyFont="1" applyFill="1" applyBorder="1" applyAlignment="1">
      <alignment horizontal="justify" vertical="center" wrapText="1"/>
    </xf>
    <xf numFmtId="2" fontId="1" fillId="0" borderId="2" xfId="0" applyNumberFormat="1" applyFont="1" applyFill="1" applyBorder="1" applyAlignment="1">
      <alignment horizontal="justify" vertical="center"/>
    </xf>
    <xf numFmtId="0" fontId="0" fillId="0" borderId="96" xfId="0" applyFont="1" applyFill="1" applyBorder="1" applyAlignment="1">
      <alignment horizontal="justify" vertical="center" wrapText="1"/>
    </xf>
    <xf numFmtId="0" fontId="0" fillId="0" borderId="8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9" fillId="0" borderId="61" xfId="1" applyFont="1" applyFill="1" applyBorder="1" applyAlignment="1">
      <alignment horizontal="left" vertical="center" wrapText="1"/>
    </xf>
    <xf numFmtId="2" fontId="9" fillId="0" borderId="51" xfId="1" applyNumberFormat="1" applyFont="1" applyFill="1" applyBorder="1" applyAlignment="1" applyProtection="1">
      <alignment horizontal="right" wrapText="1"/>
      <protection locked="0"/>
    </xf>
    <xf numFmtId="2" fontId="9" fillId="0" borderId="57" xfId="1" applyNumberFormat="1" applyFont="1" applyFill="1" applyBorder="1" applyAlignment="1" applyProtection="1">
      <alignment horizontal="right" wrapText="1"/>
      <protection locked="0"/>
    </xf>
    <xf numFmtId="0" fontId="0" fillId="0" borderId="34" xfId="0" applyFont="1" applyFill="1" applyBorder="1" applyAlignment="1">
      <alignment horizontal="justify" vertical="center" wrapText="1"/>
    </xf>
    <xf numFmtId="0" fontId="1" fillId="0" borderId="46" xfId="0" applyFont="1" applyFill="1" applyBorder="1" applyAlignment="1">
      <alignment horizontal="justify" vertical="center" wrapText="1"/>
    </xf>
    <xf numFmtId="2" fontId="1" fillId="0" borderId="169" xfId="0" applyNumberFormat="1" applyFont="1" applyFill="1" applyBorder="1" applyAlignment="1">
      <alignment horizontal="justify" vertical="center" wrapText="1"/>
    </xf>
    <xf numFmtId="2" fontId="1" fillId="0" borderId="23" xfId="0" applyNumberFormat="1" applyFont="1" applyFill="1" applyBorder="1" applyAlignment="1">
      <alignment horizontal="justify" vertical="center" wrapText="1"/>
    </xf>
    <xf numFmtId="2" fontId="1" fillId="0" borderId="46" xfId="0" applyNumberFormat="1" applyFont="1" applyFill="1" applyBorder="1" applyAlignment="1">
      <alignment horizontal="justify" vertical="center" wrapText="1"/>
    </xf>
    <xf numFmtId="2" fontId="1" fillId="0" borderId="142" xfId="0" applyNumberFormat="1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1" fillId="0" borderId="21" xfId="0" applyFont="1" applyFill="1" applyBorder="1" applyAlignment="1">
      <alignment horizontal="justify" vertical="center" wrapText="1"/>
    </xf>
    <xf numFmtId="2" fontId="0" fillId="0" borderId="146" xfId="0" applyNumberFormat="1" applyFont="1" applyFill="1" applyBorder="1" applyAlignment="1">
      <alignment horizontal="justify" vertical="center" wrapText="1"/>
    </xf>
    <xf numFmtId="2" fontId="0" fillId="0" borderId="20" xfId="0" applyNumberFormat="1" applyFont="1" applyFill="1" applyBorder="1" applyAlignment="1">
      <alignment horizontal="justify" vertical="center" wrapText="1"/>
    </xf>
    <xf numFmtId="2" fontId="0" fillId="0" borderId="21" xfId="0" applyNumberFormat="1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vertical="center" wrapText="1"/>
    </xf>
    <xf numFmtId="2" fontId="1" fillId="0" borderId="146" xfId="0" applyNumberFormat="1" applyFont="1" applyFill="1" applyBorder="1" applyAlignment="1">
      <alignment horizontal="justify" vertical="center" wrapText="1"/>
    </xf>
    <xf numFmtId="2" fontId="0" fillId="0" borderId="92" xfId="0" applyNumberFormat="1" applyFont="1" applyFill="1" applyBorder="1" applyAlignment="1">
      <alignment horizontal="center" vertical="center" wrapText="1"/>
    </xf>
    <xf numFmtId="2" fontId="0" fillId="0" borderId="149" xfId="0" applyNumberFormat="1" applyFont="1" applyFill="1" applyBorder="1" applyAlignment="1">
      <alignment horizontal="center" vertical="center" wrapText="1"/>
    </xf>
    <xf numFmtId="2" fontId="0" fillId="0" borderId="58" xfId="0" applyNumberFormat="1" applyFont="1" applyFill="1" applyBorder="1" applyAlignment="1">
      <alignment horizontal="center" vertical="center" wrapText="1"/>
    </xf>
    <xf numFmtId="2" fontId="0" fillId="0" borderId="67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130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/>
    </xf>
    <xf numFmtId="2" fontId="0" fillId="0" borderId="66" xfId="0" applyNumberFormat="1" applyFont="1" applyFill="1" applyBorder="1" applyAlignment="1">
      <alignment horizontal="justify" vertical="center"/>
    </xf>
    <xf numFmtId="2" fontId="1" fillId="0" borderId="30" xfId="0" applyNumberFormat="1" applyFont="1" applyFill="1" applyBorder="1" applyAlignment="1">
      <alignment horizontal="justify" vertical="center"/>
    </xf>
    <xf numFmtId="0" fontId="0" fillId="0" borderId="130" xfId="0" applyFont="1" applyFill="1" applyBorder="1" applyAlignment="1">
      <alignment horizontal="center" vertical="center" wrapText="1"/>
    </xf>
    <xf numFmtId="0" fontId="0" fillId="0" borderId="142" xfId="0" applyFont="1" applyFill="1" applyBorder="1" applyAlignment="1">
      <alignment horizontal="justify" vertical="center" wrapText="1"/>
    </xf>
    <xf numFmtId="2" fontId="0" fillId="0" borderId="170" xfId="0" applyNumberFormat="1" applyFont="1" applyFill="1" applyBorder="1" applyAlignment="1">
      <alignment horizontal="justify" vertical="center" wrapText="1"/>
    </xf>
    <xf numFmtId="2" fontId="0" fillId="0" borderId="141" xfId="0" applyNumberFormat="1" applyFont="1" applyFill="1" applyBorder="1" applyAlignment="1">
      <alignment horizontal="justify" vertical="center" wrapText="1"/>
    </xf>
    <xf numFmtId="2" fontId="0" fillId="0" borderId="142" xfId="0" applyNumberFormat="1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96" xfId="0" applyNumberFormat="1" applyFont="1" applyFill="1" applyBorder="1" applyAlignment="1">
      <alignment horizontal="justify" vertical="center" wrapText="1"/>
    </xf>
    <xf numFmtId="2" fontId="0" fillId="0" borderId="150" xfId="0" applyNumberFormat="1" applyFont="1" applyFill="1" applyBorder="1" applyAlignment="1">
      <alignment horizontal="justify" vertical="center" wrapText="1"/>
    </xf>
    <xf numFmtId="2" fontId="1" fillId="0" borderId="100" xfId="0" applyNumberFormat="1" applyFont="1" applyFill="1" applyBorder="1" applyAlignment="1">
      <alignment horizontal="justify" vertical="center" wrapText="1"/>
    </xf>
    <xf numFmtId="2" fontId="1" fillId="0" borderId="65" xfId="0" applyNumberFormat="1" applyFont="1" applyFill="1" applyBorder="1" applyAlignment="1">
      <alignment horizontal="justify" vertical="center" wrapText="1"/>
    </xf>
    <xf numFmtId="0" fontId="0" fillId="0" borderId="10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justify" vertical="center"/>
    </xf>
    <xf numFmtId="0" fontId="1" fillId="0" borderId="140" xfId="0" applyFont="1" applyFill="1" applyBorder="1" applyAlignment="1">
      <alignment horizontal="justify" vertical="center"/>
    </xf>
    <xf numFmtId="0" fontId="1" fillId="0" borderId="142" xfId="0" applyFont="1" applyFill="1" applyBorder="1" applyAlignment="1">
      <alignment horizontal="justify" vertical="center"/>
    </xf>
    <xf numFmtId="2" fontId="1" fillId="0" borderId="170" xfId="0" applyNumberFormat="1" applyFont="1" applyFill="1" applyBorder="1" applyAlignment="1">
      <alignment horizontal="justify" vertical="center"/>
    </xf>
    <xf numFmtId="2" fontId="1" fillId="0" borderId="142" xfId="0" applyNumberFormat="1" applyFont="1" applyFill="1" applyBorder="1" applyAlignment="1">
      <alignment horizontal="justify" vertical="center"/>
    </xf>
    <xf numFmtId="0" fontId="0" fillId="0" borderId="130" xfId="0" applyFont="1" applyFill="1" applyBorder="1" applyAlignment="1">
      <alignment horizontal="center" vertical="center"/>
    </xf>
    <xf numFmtId="2" fontId="1" fillId="0" borderId="166" xfId="0" applyNumberFormat="1" applyFont="1" applyFill="1" applyBorder="1" applyAlignment="1">
      <alignment horizontal="justify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vertical="center"/>
    </xf>
    <xf numFmtId="0" fontId="1" fillId="0" borderId="140" xfId="0" applyFont="1" applyFill="1" applyBorder="1" applyAlignment="1">
      <alignment vertical="center"/>
    </xf>
    <xf numFmtId="0" fontId="1" fillId="0" borderId="171" xfId="0" applyFont="1" applyFill="1" applyBorder="1" applyAlignment="1">
      <alignment horizontal="justify" vertical="center"/>
    </xf>
    <xf numFmtId="0" fontId="1" fillId="0" borderId="100" xfId="0" applyFont="1" applyFill="1" applyBorder="1" applyAlignment="1">
      <alignment horizontal="justify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168" xfId="0" applyNumberFormat="1" applyFont="1" applyFill="1" applyBorder="1" applyAlignment="1">
      <alignment horizontal="justify" vertical="center"/>
    </xf>
    <xf numFmtId="2" fontId="0" fillId="0" borderId="2" xfId="0" applyNumberFormat="1" applyFont="1" applyFill="1" applyBorder="1" applyAlignment="1">
      <alignment horizontal="justify" vertical="center"/>
    </xf>
    <xf numFmtId="2" fontId="0" fillId="0" borderId="96" xfId="0" applyNumberFormat="1" applyFont="1" applyFill="1" applyBorder="1" applyAlignment="1">
      <alignment horizontal="justify" vertical="center"/>
    </xf>
    <xf numFmtId="2" fontId="0" fillId="0" borderId="150" xfId="0" applyNumberFormat="1" applyFont="1" applyFill="1" applyBorder="1" applyAlignment="1">
      <alignment horizontal="justify" vertical="center"/>
    </xf>
    <xf numFmtId="2" fontId="0" fillId="0" borderId="30" xfId="0" applyNumberFormat="1" applyFont="1" applyFill="1" applyBorder="1" applyAlignment="1">
      <alignment horizontal="center" vertical="center" wrapText="1"/>
    </xf>
    <xf numFmtId="2" fontId="0" fillId="0" borderId="71" xfId="0" applyNumberFormat="1" applyFont="1" applyFill="1" applyBorder="1" applyAlignment="1">
      <alignment horizontal="center" vertical="center" wrapText="1"/>
    </xf>
    <xf numFmtId="2" fontId="0" fillId="0" borderId="57" xfId="0" applyNumberFormat="1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vertical="center" wrapText="1"/>
    </xf>
    <xf numFmtId="2" fontId="0" fillId="0" borderId="10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2" fontId="0" fillId="0" borderId="178" xfId="0" applyNumberFormat="1" applyFont="1" applyFill="1" applyBorder="1" applyAlignment="1">
      <alignment horizontal="justify" vertical="center"/>
    </xf>
    <xf numFmtId="2" fontId="0" fillId="0" borderId="180" xfId="0" applyNumberFormat="1" applyFont="1" applyFill="1" applyBorder="1" applyAlignment="1">
      <alignment horizontal="justify" vertical="center"/>
    </xf>
    <xf numFmtId="2" fontId="0" fillId="0" borderId="174" xfId="0" applyNumberFormat="1" applyFont="1" applyFill="1" applyBorder="1" applyAlignment="1">
      <alignment horizontal="justify" vertical="center"/>
    </xf>
    <xf numFmtId="2" fontId="0" fillId="0" borderId="181" xfId="0" applyNumberFormat="1" applyFont="1" applyFill="1" applyBorder="1" applyAlignment="1">
      <alignment horizontal="justify" vertical="center"/>
    </xf>
    <xf numFmtId="2" fontId="1" fillId="0" borderId="87" xfId="0" applyNumberFormat="1" applyFont="1" applyFill="1" applyBorder="1" applyAlignment="1">
      <alignment horizontal="justify" vertical="center"/>
    </xf>
    <xf numFmtId="2" fontId="0" fillId="0" borderId="71" xfId="0" applyNumberFormat="1" applyFont="1" applyFill="1" applyBorder="1" applyAlignment="1">
      <alignment horizontal="justify" vertical="center" wrapText="1"/>
    </xf>
    <xf numFmtId="0" fontId="0" fillId="0" borderId="0" xfId="5" applyFont="1" applyFill="1"/>
    <xf numFmtId="0" fontId="25" fillId="0" borderId="42" xfId="0" applyFont="1" applyFill="1" applyBorder="1" applyAlignment="1">
      <alignment vertical="center" wrapText="1"/>
    </xf>
    <xf numFmtId="0" fontId="25" fillId="0" borderId="81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vertical="center"/>
    </xf>
    <xf numFmtId="0" fontId="28" fillId="0" borderId="6" xfId="0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1" fillId="0" borderId="179" xfId="0" applyFont="1" applyFill="1" applyBorder="1" applyAlignment="1">
      <alignment horizontal="justify" vertical="center"/>
    </xf>
    <xf numFmtId="0" fontId="0" fillId="0" borderId="34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horizontal="justify" vertical="center" wrapText="1"/>
    </xf>
    <xf numFmtId="2" fontId="0" fillId="0" borderId="17" xfId="0" applyNumberFormat="1" applyFont="1" applyFill="1" applyBorder="1" applyAlignment="1">
      <alignment horizontal="justify" vertical="center" wrapText="1"/>
    </xf>
    <xf numFmtId="0" fontId="1" fillId="0" borderId="124" xfId="0" applyFont="1" applyFill="1" applyBorder="1" applyAlignment="1">
      <alignment horizontal="justify" vertical="center" wrapText="1"/>
    </xf>
    <xf numFmtId="2" fontId="0" fillId="0" borderId="128" xfId="0" applyNumberFormat="1" applyFont="1" applyFill="1" applyBorder="1" applyAlignment="1">
      <alignment horizontal="justify" vertical="center" wrapText="1"/>
    </xf>
    <xf numFmtId="2" fontId="0" fillId="0" borderId="166" xfId="0" applyNumberFormat="1" applyFont="1" applyFill="1" applyBorder="1" applyAlignment="1">
      <alignment horizontal="justify" vertical="center" wrapText="1"/>
    </xf>
    <xf numFmtId="2" fontId="0" fillId="0" borderId="30" xfId="0" applyNumberFormat="1" applyFont="1" applyFill="1" applyBorder="1" applyAlignment="1">
      <alignment horizontal="justify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97" xfId="0" applyNumberFormat="1" applyFont="1" applyFill="1" applyBorder="1" applyAlignment="1">
      <alignment horizontal="justify" vertical="center" wrapText="1"/>
    </xf>
    <xf numFmtId="2" fontId="0" fillId="0" borderId="59" xfId="0" applyNumberFormat="1" applyFont="1" applyFill="1" applyBorder="1" applyAlignment="1">
      <alignment horizontal="justify" vertical="center" wrapText="1"/>
    </xf>
    <xf numFmtId="2" fontId="0" fillId="0" borderId="68" xfId="0" applyNumberFormat="1" applyFont="1" applyFill="1" applyBorder="1" applyAlignment="1">
      <alignment horizontal="justify" vertical="center" wrapText="1"/>
    </xf>
    <xf numFmtId="2" fontId="1" fillId="0" borderId="39" xfId="0" applyNumberFormat="1" applyFont="1" applyFill="1" applyBorder="1" applyAlignment="1">
      <alignment horizontal="justify" vertical="center" wrapText="1"/>
    </xf>
    <xf numFmtId="0" fontId="1" fillId="0" borderId="69" xfId="0" applyFont="1" applyFill="1" applyBorder="1" applyAlignment="1">
      <alignment horizontal="justify" vertical="center" wrapText="1"/>
    </xf>
    <xf numFmtId="2" fontId="1" fillId="0" borderId="67" xfId="0" applyNumberFormat="1" applyFont="1" applyFill="1" applyBorder="1" applyAlignment="1">
      <alignment horizontal="justify" vertical="center" wrapText="1"/>
    </xf>
    <xf numFmtId="2" fontId="1" fillId="0" borderId="77" xfId="0" applyNumberFormat="1" applyFont="1" applyFill="1" applyBorder="1" applyAlignment="1">
      <alignment horizontal="justify" vertical="center"/>
    </xf>
    <xf numFmtId="2" fontId="1" fillId="0" borderId="69" xfId="0" applyNumberFormat="1" applyFont="1" applyFill="1" applyBorder="1" applyAlignment="1">
      <alignment horizontal="justify" vertical="center" wrapText="1"/>
    </xf>
    <xf numFmtId="2" fontId="1" fillId="0" borderId="31" xfId="0" applyNumberFormat="1" applyFont="1" applyFill="1" applyBorder="1" applyAlignment="1">
      <alignment horizontal="justify" vertical="center"/>
    </xf>
    <xf numFmtId="2" fontId="1" fillId="0" borderId="14" xfId="0" applyNumberFormat="1" applyFont="1" applyFill="1" applyBorder="1" applyAlignment="1">
      <alignment horizontal="justify" vertical="center"/>
    </xf>
    <xf numFmtId="2" fontId="0" fillId="0" borderId="140" xfId="0" applyNumberFormat="1" applyFont="1" applyFill="1" applyBorder="1" applyAlignment="1">
      <alignment horizontal="justify" vertical="center"/>
    </xf>
    <xf numFmtId="2" fontId="0" fillId="0" borderId="166" xfId="0" applyNumberFormat="1" applyFont="1" applyFill="1" applyBorder="1" applyAlignment="1">
      <alignment horizontal="justify" vertical="center"/>
    </xf>
    <xf numFmtId="2" fontId="0" fillId="0" borderId="85" xfId="0" applyNumberFormat="1" applyFont="1" applyFill="1" applyBorder="1" applyAlignment="1">
      <alignment horizontal="justify" vertical="center"/>
    </xf>
    <xf numFmtId="0" fontId="41" fillId="0" borderId="0" xfId="0" applyFont="1" applyAlignment="1">
      <alignment horizontal="center"/>
    </xf>
    <xf numFmtId="0" fontId="43" fillId="0" borderId="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left" vertical="center" wrapText="1" indent="3"/>
    </xf>
    <xf numFmtId="0" fontId="37" fillId="0" borderId="19" xfId="0" applyFont="1" applyBorder="1" applyAlignment="1">
      <alignment horizontal="left" vertical="center" wrapText="1" indent="3"/>
    </xf>
    <xf numFmtId="0" fontId="37" fillId="0" borderId="7" xfId="0" applyFont="1" applyBorder="1" applyAlignment="1">
      <alignment horizontal="left" vertical="center" wrapText="1" indent="3"/>
    </xf>
    <xf numFmtId="0" fontId="34" fillId="0" borderId="1" xfId="0" applyFont="1" applyFill="1" applyBorder="1" applyAlignment="1">
      <alignment vertical="center"/>
    </xf>
    <xf numFmtId="0" fontId="34" fillId="0" borderId="33" xfId="0" applyFont="1" applyFill="1" applyBorder="1" applyAlignment="1">
      <alignment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4" xfId="9" applyFont="1" applyFill="1" applyBorder="1" applyAlignment="1">
      <alignment horizontal="center"/>
    </xf>
    <xf numFmtId="0" fontId="1" fillId="0" borderId="30" xfId="9" applyFont="1" applyFill="1" applyBorder="1" applyAlignment="1">
      <alignment horizontal="center"/>
    </xf>
    <xf numFmtId="0" fontId="1" fillId="0" borderId="13" xfId="9" applyFont="1" applyFill="1" applyBorder="1" applyAlignment="1">
      <alignment horizontal="center" vertical="center"/>
    </xf>
    <xf numFmtId="0" fontId="1" fillId="0" borderId="14" xfId="9" applyFont="1" applyFill="1" applyBorder="1" applyAlignment="1">
      <alignment horizontal="center" vertical="center"/>
    </xf>
    <xf numFmtId="0" fontId="1" fillId="0" borderId="16" xfId="9" applyFont="1" applyFill="1" applyBorder="1" applyAlignment="1">
      <alignment horizontal="center" vertical="center"/>
    </xf>
    <xf numFmtId="0" fontId="1" fillId="0" borderId="17" xfId="9" applyFont="1" applyFill="1" applyBorder="1" applyAlignment="1">
      <alignment horizontal="center" vertical="center"/>
    </xf>
    <xf numFmtId="0" fontId="1" fillId="0" borderId="99" xfId="9" applyFont="1" applyFill="1" applyBorder="1" applyAlignment="1">
      <alignment horizontal="center" vertical="center"/>
    </xf>
    <xf numFmtId="0" fontId="1" fillId="0" borderId="24" xfId="9" applyFont="1" applyFill="1" applyBorder="1" applyAlignment="1">
      <alignment horizontal="center" vertical="center"/>
    </xf>
    <xf numFmtId="0" fontId="1" fillId="0" borderId="49" xfId="9" applyFont="1" applyFill="1" applyBorder="1" applyAlignment="1">
      <alignment horizontal="center" vertical="center"/>
    </xf>
    <xf numFmtId="0" fontId="1" fillId="0" borderId="49" xfId="9" applyFont="1" applyFill="1" applyBorder="1" applyAlignment="1">
      <alignment horizontal="center"/>
    </xf>
    <xf numFmtId="0" fontId="6" fillId="0" borderId="13" xfId="9" applyFill="1" applyBorder="1" applyAlignment="1">
      <alignment horizontal="center"/>
    </xf>
    <xf numFmtId="0" fontId="6" fillId="0" borderId="14" xfId="9" applyFill="1" applyBorder="1" applyAlignment="1">
      <alignment horizontal="center"/>
    </xf>
    <xf numFmtId="0" fontId="6" fillId="0" borderId="16" xfId="9" applyFill="1" applyBorder="1" applyAlignment="1">
      <alignment horizontal="center"/>
    </xf>
    <xf numFmtId="0" fontId="6" fillId="0" borderId="17" xfId="9" applyFill="1" applyBorder="1" applyAlignment="1">
      <alignment horizontal="center"/>
    </xf>
    <xf numFmtId="0" fontId="6" fillId="0" borderId="26" xfId="9" applyFill="1" applyBorder="1" applyAlignment="1">
      <alignment horizontal="center"/>
    </xf>
    <xf numFmtId="0" fontId="6" fillId="0" borderId="28" xfId="9" applyFill="1" applyBorder="1" applyAlignment="1">
      <alignment horizontal="center"/>
    </xf>
    <xf numFmtId="0" fontId="6" fillId="0" borderId="3" xfId="9" applyFill="1" applyBorder="1" applyAlignment="1">
      <alignment horizontal="center" wrapText="1"/>
    </xf>
    <xf numFmtId="0" fontId="6" fillId="0" borderId="4" xfId="9" applyFill="1" applyBorder="1" applyAlignment="1">
      <alignment horizontal="center" wrapText="1"/>
    </xf>
    <xf numFmtId="0" fontId="6" fillId="0" borderId="3" xfId="9" applyFont="1" applyFill="1" applyBorder="1" applyAlignment="1">
      <alignment horizontal="center" wrapText="1"/>
    </xf>
    <xf numFmtId="0" fontId="6" fillId="0" borderId="109" xfId="9" applyFill="1" applyBorder="1" applyAlignment="1">
      <alignment horizontal="center" wrapText="1"/>
    </xf>
    <xf numFmtId="0" fontId="6" fillId="0" borderId="15" xfId="9" applyFill="1" applyBorder="1" applyAlignment="1">
      <alignment horizontal="center" wrapText="1"/>
    </xf>
    <xf numFmtId="0" fontId="6" fillId="0" borderId="32" xfId="9" applyFill="1" applyBorder="1" applyAlignment="1">
      <alignment horizontal="center" vertical="center" wrapText="1"/>
    </xf>
    <xf numFmtId="0" fontId="6" fillId="0" borderId="25" xfId="9" applyFill="1" applyBorder="1" applyAlignment="1">
      <alignment horizontal="center" vertical="center" wrapText="1"/>
    </xf>
    <xf numFmtId="0" fontId="6" fillId="0" borderId="47" xfId="10" applyFill="1" applyBorder="1" applyAlignment="1">
      <alignment horizontal="center" vertical="center"/>
    </xf>
    <xf numFmtId="0" fontId="6" fillId="0" borderId="94" xfId="10" applyFill="1" applyBorder="1" applyAlignment="1">
      <alignment horizontal="center" vertical="center"/>
    </xf>
    <xf numFmtId="0" fontId="6" fillId="0" borderId="5" xfId="10" applyFill="1" applyBorder="1" applyAlignment="1">
      <alignment horizontal="center" vertical="center"/>
    </xf>
    <xf numFmtId="0" fontId="6" fillId="0" borderId="11" xfId="1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6" fillId="0" borderId="109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10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15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justify" vertical="center"/>
    </xf>
    <xf numFmtId="0" fontId="0" fillId="0" borderId="15" xfId="0" applyFont="1" applyFill="1" applyBorder="1" applyAlignment="1">
      <alignment horizontal="justify" vertical="center"/>
    </xf>
    <xf numFmtId="0" fontId="0" fillId="0" borderId="6" xfId="0" applyFont="1" applyFill="1" applyBorder="1" applyAlignment="1">
      <alignment horizontal="justify" vertical="center"/>
    </xf>
    <xf numFmtId="0" fontId="0" fillId="0" borderId="19" xfId="0" applyFont="1" applyFill="1" applyBorder="1" applyAlignment="1">
      <alignment horizontal="justify" vertical="center"/>
    </xf>
    <xf numFmtId="0" fontId="0" fillId="0" borderId="9" xfId="0" applyFont="1" applyFill="1" applyBorder="1" applyAlignment="1">
      <alignment horizontal="justify" vertical="center"/>
    </xf>
    <xf numFmtId="0" fontId="0" fillId="0" borderId="21" xfId="0" applyFont="1" applyFill="1" applyBorder="1" applyAlignment="1">
      <alignment horizontal="justify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0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4" xfId="0" applyFont="1" applyFill="1" applyBorder="1" applyAlignment="1">
      <alignment horizontal="center" vertical="center" textRotation="90" wrapText="1"/>
    </xf>
    <xf numFmtId="0" fontId="0" fillId="0" borderId="116" xfId="0" applyFont="1" applyFill="1" applyBorder="1" applyAlignment="1">
      <alignment horizontal="center" vertical="center" textRotation="90" wrapText="1"/>
    </xf>
    <xf numFmtId="0" fontId="0" fillId="0" borderId="109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9" fillId="0" borderId="31" xfId="1" applyFont="1" applyFill="1" applyBorder="1" applyAlignment="1">
      <alignment horizontal="center" vertical="center" wrapText="1"/>
    </xf>
    <xf numFmtId="0" fontId="9" fillId="0" borderId="34" xfId="1" applyFont="1" applyFill="1" applyBorder="1" applyAlignment="1">
      <alignment horizontal="center" vertical="center" wrapText="1"/>
    </xf>
    <xf numFmtId="0" fontId="9" fillId="0" borderId="44" xfId="1" applyFont="1" applyFill="1" applyBorder="1" applyAlignment="1">
      <alignment horizontal="center" vertical="center" wrapText="1"/>
    </xf>
    <xf numFmtId="0" fontId="9" fillId="0" borderId="46" xfId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40" xfId="0" applyFont="1" applyFill="1" applyBorder="1" applyAlignment="1">
      <alignment horizontal="justify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1" fillId="0" borderId="21" xfId="0" applyFont="1" applyFill="1" applyBorder="1" applyAlignment="1">
      <alignment horizontal="justify" vertical="center" wrapText="1"/>
    </xf>
    <xf numFmtId="0" fontId="0" fillId="0" borderId="104" xfId="0" applyFont="1" applyFill="1" applyBorder="1" applyAlignment="1">
      <alignment horizontal="center" vertical="center" wrapText="1"/>
    </xf>
    <xf numFmtId="0" fontId="1" fillId="0" borderId="10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" fillId="0" borderId="13" xfId="5" applyFont="1" applyFill="1" applyBorder="1" applyAlignment="1">
      <alignment horizontal="center" vertical="center" wrapText="1"/>
    </xf>
    <xf numFmtId="0" fontId="1" fillId="0" borderId="50" xfId="5" applyFont="1" applyFill="1" applyBorder="1" applyAlignment="1">
      <alignment horizontal="center" vertical="center" wrapText="1"/>
    </xf>
    <xf numFmtId="0" fontId="1" fillId="0" borderId="14" xfId="5" applyFont="1" applyFill="1" applyBorder="1" applyAlignment="1">
      <alignment horizontal="center" vertical="center" wrapText="1"/>
    </xf>
    <xf numFmtId="0" fontId="6" fillId="0" borderId="13" xfId="5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1" fillId="0" borderId="24" xfId="5" applyFont="1" applyFill="1" applyBorder="1" applyAlignment="1">
      <alignment horizontal="center" vertical="center" wrapText="1"/>
    </xf>
    <xf numFmtId="0" fontId="1" fillId="0" borderId="39" xfId="5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justify" vertical="center" wrapText="1"/>
    </xf>
    <xf numFmtId="0" fontId="0" fillId="0" borderId="6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40" xfId="0" applyFont="1" applyFill="1" applyBorder="1" applyAlignment="1">
      <alignment horizontal="justify" vertical="center" wrapText="1"/>
    </xf>
    <xf numFmtId="0" fontId="1" fillId="0" borderId="10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1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0" fillId="0" borderId="2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07" xfId="0" applyFont="1" applyFill="1" applyBorder="1" applyAlignment="1">
      <alignment horizontal="center" vertical="center" wrapText="1"/>
    </xf>
    <xf numFmtId="0" fontId="1" fillId="0" borderId="10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56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vertical="center" wrapText="1"/>
    </xf>
    <xf numFmtId="0" fontId="31" fillId="0" borderId="6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 wrapText="1"/>
    </xf>
    <xf numFmtId="0" fontId="32" fillId="0" borderId="104" xfId="0" applyFont="1" applyFill="1" applyBorder="1" applyAlignment="1">
      <alignment horizontal="center" vertical="center" wrapText="1"/>
    </xf>
    <xf numFmtId="0" fontId="32" fillId="0" borderId="116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13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vertical="center"/>
    </xf>
    <xf numFmtId="0" fontId="0" fillId="0" borderId="109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130" xfId="0" applyFont="1" applyFill="1" applyBorder="1" applyAlignment="1">
      <alignment horizontal="center" vertical="center" textRotation="90" wrapText="1"/>
    </xf>
    <xf numFmtId="0" fontId="1" fillId="0" borderId="127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0" fillId="0" borderId="99" xfId="0" applyFont="1" applyFill="1" applyBorder="1" applyAlignment="1">
      <alignment horizontal="center" vertical="center" wrapText="1"/>
    </xf>
    <xf numFmtId="0" fontId="0" fillId="0" borderId="15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/>
    </xf>
    <xf numFmtId="0" fontId="1" fillId="0" borderId="4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justify" vertical="center"/>
    </xf>
    <xf numFmtId="0" fontId="1" fillId="0" borderId="40" xfId="0" applyFont="1" applyFill="1" applyBorder="1" applyAlignment="1">
      <alignment horizontal="justify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justify" vertical="center"/>
    </xf>
    <xf numFmtId="0" fontId="1" fillId="0" borderId="21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50" xfId="0" applyFont="1" applyFill="1" applyBorder="1" applyAlignment="1">
      <alignment horizontal="justify" vertical="center"/>
    </xf>
    <xf numFmtId="0" fontId="0" fillId="0" borderId="26" xfId="0" applyFont="1" applyFill="1" applyBorder="1" applyAlignment="1">
      <alignment horizontal="justify" vertical="center"/>
    </xf>
    <xf numFmtId="0" fontId="0" fillId="0" borderId="41" xfId="0" applyFont="1" applyFill="1" applyBorder="1" applyAlignment="1">
      <alignment horizontal="justify" vertical="center"/>
    </xf>
    <xf numFmtId="0" fontId="0" fillId="0" borderId="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vertical="center" wrapText="1"/>
    </xf>
    <xf numFmtId="0" fontId="25" fillId="0" borderId="104" xfId="0" applyFont="1" applyBorder="1" applyAlignment="1">
      <alignment horizontal="center" vertical="center" wrapText="1"/>
    </xf>
    <xf numFmtId="0" fontId="25" fillId="0" borderId="10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47" xfId="0" applyFill="1" applyBorder="1" applyAlignment="1">
      <alignment wrapText="1"/>
    </xf>
    <xf numFmtId="0" fontId="0" fillId="0" borderId="108" xfId="0" applyFill="1" applyBorder="1" applyAlignment="1">
      <alignment wrapText="1"/>
    </xf>
    <xf numFmtId="0" fontId="0" fillId="0" borderId="48" xfId="0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0" fillId="0" borderId="109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17">
    <cellStyle name="Hiperłącze" xfId="13" builtinId="8"/>
    <cellStyle name="Normal 2 2 2" xfId="1"/>
    <cellStyle name="Normal 2_CEBS 2009 38 Annex 1 (CP06rev2 FINREP templates)" xfId="3"/>
    <cellStyle name="Normalny" xfId="0" builtinId="0"/>
    <cellStyle name="Normalny 11" xfId="12"/>
    <cellStyle name="Normalny 2" xfId="6"/>
    <cellStyle name="Normalny 3" xfId="7"/>
    <cellStyle name="Normalny 7" xfId="5"/>
    <cellStyle name="Normalny 8" xfId="4"/>
    <cellStyle name="Normalny 8 2" xfId="9"/>
    <cellStyle name="Normalny 8 3" xfId="10"/>
    <cellStyle name="Normalny 8_BA02" xfId="14"/>
    <cellStyle name="Normalny 9" xfId="11"/>
    <cellStyle name="Walutowy" xfId="2" builtinId="4"/>
    <cellStyle name="Walutowy 2" xfId="8"/>
    <cellStyle name="Walutowy 2 2" xfId="16"/>
    <cellStyle name="Walutowy 3" xfId="15"/>
  </cellStyles>
  <dxfs count="5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calcChain" Target="calcChain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theme" Target="theme/theme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abSelected="1" zoomScale="90" zoomScaleNormal="90" workbookViewId="0">
      <selection activeCell="H2" sqref="H2"/>
    </sheetView>
  </sheetViews>
  <sheetFormatPr defaultRowHeight="15" x14ac:dyDescent="0.25"/>
  <cols>
    <col min="1" max="1" width="10.28515625" bestFit="1" customWidth="1"/>
    <col min="2" max="2" width="30.140625" bestFit="1" customWidth="1"/>
    <col min="3" max="3" width="60" style="288" customWidth="1"/>
    <col min="4" max="4" width="6.85546875" style="570" bestFit="1" customWidth="1"/>
    <col min="5" max="5" width="35.5703125" style="288" bestFit="1" customWidth="1"/>
    <col min="6" max="6" width="19.140625" bestFit="1" customWidth="1"/>
    <col min="7" max="7" width="19.42578125" customWidth="1"/>
    <col min="8" max="8" width="34.140625" bestFit="1" customWidth="1"/>
    <col min="13" max="13" width="12.7109375" bestFit="1" customWidth="1"/>
  </cols>
  <sheetData>
    <row r="1" spans="1:8" ht="23.25" x14ac:dyDescent="0.35">
      <c r="C1" s="645" t="s">
        <v>3678</v>
      </c>
      <c r="D1" s="646"/>
      <c r="E1" s="645"/>
      <c r="F1" s="647"/>
      <c r="G1" s="647"/>
      <c r="H1" s="648" t="str">
        <f>IF(COUNTBLANK(H5:H138)=133,"",IF(AND(COUNTIFS(H5:H138,"Weryfikacja formuły OK")=132,COUNTIFS('ZESTAWIENIE FORMULARZY'!G6:G117,"Zweryfikowany poprawnie")=112),"Skoroszyt jest zwalidowany poprawnie","Skoroszyt zwiera błędy"))</f>
        <v>Skoroszyt zwiera błędy</v>
      </c>
    </row>
    <row r="3" spans="1:8" ht="18.75" x14ac:dyDescent="0.3">
      <c r="C3" s="1267" t="s">
        <v>3360</v>
      </c>
      <c r="D3" s="1267"/>
      <c r="E3" s="1267"/>
      <c r="F3" s="1267"/>
    </row>
    <row r="4" spans="1:8" x14ac:dyDescent="0.25">
      <c r="A4" s="561" t="s">
        <v>3679</v>
      </c>
      <c r="B4" s="561" t="s">
        <v>3361</v>
      </c>
      <c r="C4" s="562" t="s">
        <v>3362</v>
      </c>
      <c r="D4" s="563" t="s">
        <v>3363</v>
      </c>
      <c r="E4" s="562" t="s">
        <v>3362</v>
      </c>
      <c r="F4" s="561" t="s">
        <v>3364</v>
      </c>
      <c r="G4" s="636" t="s">
        <v>3621</v>
      </c>
      <c r="H4" s="637" t="s">
        <v>3622</v>
      </c>
    </row>
    <row r="5" spans="1:8" x14ac:dyDescent="0.25">
      <c r="A5" s="561" t="s">
        <v>3680</v>
      </c>
      <c r="B5" s="642" t="s">
        <v>3365</v>
      </c>
      <c r="C5" s="643" t="s">
        <v>3366</v>
      </c>
      <c r="D5" s="644" t="s">
        <v>3367</v>
      </c>
      <c r="E5" s="643" t="s">
        <v>3368</v>
      </c>
      <c r="F5" s="642">
        <v>0</v>
      </c>
      <c r="G5" s="642" t="s">
        <v>3619</v>
      </c>
      <c r="H5" s="638" t="str">
        <f>IF(AND(ISBLANK('BA02'!D49),ISBLANK(IK02A!D41)),"W trakcie weryfikacji",IF(ROUND((IK02A.21._B)-(BA02.10._A),2)=0, "Weryfikacja formuły OK","Błędna wartość formuły walidacyjnej"))</f>
        <v>Weryfikacja formuły OK</v>
      </c>
    </row>
    <row r="6" spans="1:8" x14ac:dyDescent="0.25">
      <c r="A6" s="561" t="s">
        <v>3681</v>
      </c>
      <c r="B6" s="642" t="s">
        <v>3365</v>
      </c>
      <c r="C6" s="643" t="s">
        <v>3369</v>
      </c>
      <c r="D6" s="644" t="s">
        <v>3367</v>
      </c>
      <c r="E6" s="643" t="s">
        <v>3368</v>
      </c>
      <c r="F6" s="642">
        <v>0</v>
      </c>
      <c r="G6" s="642" t="s">
        <v>3619</v>
      </c>
      <c r="H6" s="638" t="str">
        <f>IF(AND(ISBLANK('BA02'!D49),ISBLANK('BP02'!D45)),"W trakcie weryfikacji",IF(ROUND((BP02.14._A)-(BA02.10._A),2)=0, "Weryfikacja formuły OK","Błędna wartość formuły walidacyjnej"))</f>
        <v>Weryfikacja formuły OK</v>
      </c>
    </row>
    <row r="7" spans="1:8" x14ac:dyDescent="0.25">
      <c r="A7" s="561" t="s">
        <v>3682</v>
      </c>
      <c r="B7" s="642" t="s">
        <v>3365</v>
      </c>
      <c r="C7" s="643" t="s">
        <v>3370</v>
      </c>
      <c r="D7" s="644" t="s">
        <v>3367</v>
      </c>
      <c r="E7" s="643" t="s">
        <v>3368</v>
      </c>
      <c r="F7" s="642">
        <v>0</v>
      </c>
      <c r="G7" s="642" t="s">
        <v>3619</v>
      </c>
      <c r="H7" s="638" t="str">
        <f>IF(AND(ISBLANK('BA02'!D49),ISBLANK('PLK02'!D46)),"W trakcie weryfikacji",IF(ROUND((PLK02.2._A)-(BA02.10._A),2)=0, "Weryfikacja formuły OK","Błędna wartość formuły walidacyjnej"))</f>
        <v>Weryfikacja formuły OK</v>
      </c>
    </row>
    <row r="8" spans="1:8" ht="30" x14ac:dyDescent="0.25">
      <c r="A8" s="561" t="s">
        <v>3683</v>
      </c>
      <c r="B8" s="642" t="s">
        <v>300</v>
      </c>
      <c r="C8" s="643" t="s">
        <v>3466</v>
      </c>
      <c r="D8" s="644" t="s">
        <v>3367</v>
      </c>
      <c r="E8" s="643" t="s">
        <v>3464</v>
      </c>
      <c r="F8" s="642">
        <v>0</v>
      </c>
      <c r="G8" s="642" t="s">
        <v>3619</v>
      </c>
      <c r="H8" s="638" t="str">
        <f>IF(AND(ISBLANK('BA02'!D49),ISBLANK('DPW03'!D17)),"W trakcie weryfikacji",IF(ROUND((DPW03.4._B+DPW03.4._D+DPW03.4._F+DPW03.4._H+DPW03.4._J+DPW03.4._L+DPW03.4._N)-(BA02.2.1.2._A+BA02.2.2.2._A+BA02.3.2._A+BA02.4.2._A+BA02.5.1._A),2)=0, "Weryfikacja formuły OK","Błędna wartość formuły walidacyjnej"))</f>
        <v>Weryfikacja formuły OK</v>
      </c>
    </row>
    <row r="9" spans="1:8" x14ac:dyDescent="0.25">
      <c r="A9" s="561" t="s">
        <v>3684</v>
      </c>
      <c r="B9" s="642" t="s">
        <v>3535</v>
      </c>
      <c r="C9" s="643" t="s">
        <v>3536</v>
      </c>
      <c r="D9" s="644" t="s">
        <v>3367</v>
      </c>
      <c r="E9" s="643" t="s">
        <v>3537</v>
      </c>
      <c r="F9" s="642">
        <v>0</v>
      </c>
      <c r="G9" s="642" t="s">
        <v>3619</v>
      </c>
      <c r="H9" s="638" t="str">
        <f>IF(AND(ISBLANK('BA02'!D49),ISBLANK(IK02A!D41)),"W trakcie weryfikacji",IF(ROUND((IK02A.5._B)-(BA02.9.1._A),2)=0, "Weryfikacja formuły OK","Błędna wartość formuły walidacyjnej"))</f>
        <v>Weryfikacja formuły OK</v>
      </c>
    </row>
    <row r="10" spans="1:8" x14ac:dyDescent="0.25">
      <c r="A10" s="561" t="s">
        <v>3685</v>
      </c>
      <c r="B10" s="642" t="s">
        <v>3</v>
      </c>
      <c r="C10" s="643" t="s">
        <v>3378</v>
      </c>
      <c r="D10" s="644" t="s">
        <v>3367</v>
      </c>
      <c r="E10" s="643" t="s">
        <v>3664</v>
      </c>
      <c r="F10" s="642">
        <v>0</v>
      </c>
      <c r="G10" s="642" t="s">
        <v>3619</v>
      </c>
      <c r="H10" s="638" t="str">
        <f>IF(AND(ISBLANK('BP02'!D45),ISBLANK('FWW01'!D50)),"W trakcie weryfikacji",IF(ROUND((FWW01.1._A)-(BP02.8._A),2)=0,"Weryfikacja formuły OK","Błędna wartość formuły walidacyjnej"))</f>
        <v>Weryfikacja formuły OK</v>
      </c>
    </row>
    <row r="11" spans="1:8" x14ac:dyDescent="0.25">
      <c r="A11" s="561" t="s">
        <v>3686</v>
      </c>
      <c r="B11" s="642" t="s">
        <v>4</v>
      </c>
      <c r="C11" s="643" t="s">
        <v>3380</v>
      </c>
      <c r="D11" s="644" t="s">
        <v>3367</v>
      </c>
      <c r="E11" s="643" t="s">
        <v>3381</v>
      </c>
      <c r="F11" s="642">
        <v>0</v>
      </c>
      <c r="G11" s="642" t="s">
        <v>3619</v>
      </c>
      <c r="H11" s="638" t="str">
        <f>IF(AND(ISBLANK('BP02'!D45),ISBLANK('FWW01'!D50)),"W trakcie weryfikacji",IF(ROUND((FWW01.2._A)-(BP02.9._A),2)=0, "Weryfikacja formuły OK","Błędna wartość formuły walidacyjnej"))</f>
        <v>Weryfikacja formuły OK</v>
      </c>
    </row>
    <row r="12" spans="1:8" x14ac:dyDescent="0.25">
      <c r="A12" s="561" t="s">
        <v>3687</v>
      </c>
      <c r="B12" s="642" t="s">
        <v>128</v>
      </c>
      <c r="C12" s="643" t="s">
        <v>3375</v>
      </c>
      <c r="D12" s="644" t="s">
        <v>3367</v>
      </c>
      <c r="E12" s="643" t="s">
        <v>3376</v>
      </c>
      <c r="F12" s="642">
        <v>0</v>
      </c>
      <c r="G12" s="642" t="s">
        <v>3619</v>
      </c>
      <c r="H12" s="638" t="str">
        <f>IF(AND(ISBLANK('PLK02'!D46),ISBLANK('FWW01'!D50)),"W trakcie weryfikacji",IF(ROUND((PLK02.1._A)-(FWW01.18._A),2)=0,"Weryfikacja formuły OK","Błędna wartość formuły walidacyjnej"))</f>
        <v>Weryfikacja formuły OK</v>
      </c>
    </row>
    <row r="13" spans="1:8" ht="30" x14ac:dyDescent="0.25">
      <c r="A13" s="561" t="s">
        <v>3688</v>
      </c>
      <c r="B13" s="642" t="s">
        <v>512</v>
      </c>
      <c r="C13" s="643" t="s">
        <v>3471</v>
      </c>
      <c r="D13" s="644" t="s">
        <v>3367</v>
      </c>
      <c r="E13" s="643" t="s">
        <v>3468</v>
      </c>
      <c r="F13" s="642">
        <v>0</v>
      </c>
      <c r="G13" s="642" t="s">
        <v>3619</v>
      </c>
      <c r="H13" s="638" t="str">
        <f>IF(AND(ISBLANK(IK02A!D41),ISBLANK('BA02'!D49)),"W trakcie weryfikacji",IF(ROUND((IK02A.4._B+IK02A.14._B+IK02A.18._B+IK02A.19.1._B+IK02A.20.1._B)-(BA02.2.1.1._A+BA02.2.2.1._A+BA02.3.1._A),2)=0,"Weryfikacja formuły OK","Błędna wartość formuły walidacyjnej"))</f>
        <v>Weryfikacja formuły OK</v>
      </c>
    </row>
    <row r="14" spans="1:8" ht="30" x14ac:dyDescent="0.25">
      <c r="A14" s="561" t="s">
        <v>3689</v>
      </c>
      <c r="B14" s="642" t="s">
        <v>107</v>
      </c>
      <c r="C14" s="643" t="s">
        <v>3472</v>
      </c>
      <c r="D14" s="644" t="s">
        <v>3367</v>
      </c>
      <c r="E14" s="643" t="s">
        <v>3473</v>
      </c>
      <c r="F14" s="642">
        <v>0</v>
      </c>
      <c r="G14" s="642" t="s">
        <v>3619</v>
      </c>
      <c r="H14" s="638" t="str">
        <f>IF(AND(ISBLANK(NKIP01!D19),ISBLANK('BA02'!D49)),"W trakcie weryfikacji",IF(ROUND((NKIP01.8._C+NKIP01.8._F+NKIP01.8._I+NKIP01.8._L+NKIP01.8._O+NKIP01.8._S+NKIP01.8._V)-(BA02.4._A),2)=0,"Weryfikacja formuły OK","Błędna wartość formuły walidacyjnej"))</f>
        <v>Weryfikacja formuły OK</v>
      </c>
    </row>
    <row r="15" spans="1:8" ht="30" x14ac:dyDescent="0.25">
      <c r="A15" s="561" t="s">
        <v>3690</v>
      </c>
      <c r="B15" s="642" t="s">
        <v>107</v>
      </c>
      <c r="C15" s="643" t="s">
        <v>3666</v>
      </c>
      <c r="D15" s="644" t="s">
        <v>3367</v>
      </c>
      <c r="E15" s="643" t="s">
        <v>3473</v>
      </c>
      <c r="F15" s="642">
        <v>0</v>
      </c>
      <c r="G15" s="642" t="s">
        <v>3619</v>
      </c>
      <c r="H15" s="638" t="str">
        <f>IF(AND(ISBLANK(NKIP02!D19),ISBLANK('BA02'!D49)),"W trakcie weryfikacji",IF(ROUND((NKIP02.7._C+NKIP02.7._F+NKIP02.7._I+NKIP02.7._L+NKIP02.7._O+NKIP02.7._S+NKIP02.7._V)-(BA02.4._A),2)=0,"Weryfikacja formuły OK","Błędna wartość formuły walidacyjnej"))</f>
        <v>Weryfikacja formuły OK</v>
      </c>
    </row>
    <row r="16" spans="1:8" ht="30" x14ac:dyDescent="0.25">
      <c r="A16" s="561" t="s">
        <v>3691</v>
      </c>
      <c r="B16" s="642" t="s">
        <v>107</v>
      </c>
      <c r="C16" s="643" t="s">
        <v>3474</v>
      </c>
      <c r="D16" s="644" t="s">
        <v>3367</v>
      </c>
      <c r="E16" s="643" t="s">
        <v>3473</v>
      </c>
      <c r="F16" s="642">
        <v>0</v>
      </c>
      <c r="G16" s="642" t="s">
        <v>3619</v>
      </c>
      <c r="H16" s="638" t="str">
        <f>IF(AND(ISBLANK(NKIP03!D20),ISBLANK('BA02'!D49)),"W trakcie weryfikacji",IF(ROUND((NKIP03.8._B+NKIP03.8._D+NKIP03.8._F+NKIP03.8._J+NKIP03.8._N+NKIP03.8._R)-(BA02.4._A),2)=0,"Weryfikacja formuły OK","Błędna wartość formuły walidacyjnej"))</f>
        <v>Weryfikacja formuły OK</v>
      </c>
    </row>
    <row r="17" spans="1:8" ht="30" x14ac:dyDescent="0.25">
      <c r="A17" s="561" t="s">
        <v>3692</v>
      </c>
      <c r="B17" s="642" t="s">
        <v>107</v>
      </c>
      <c r="C17" s="643" t="s">
        <v>3665</v>
      </c>
      <c r="D17" s="644" t="s">
        <v>3367</v>
      </c>
      <c r="E17" s="643" t="s">
        <v>3473</v>
      </c>
      <c r="F17" s="642">
        <v>0</v>
      </c>
      <c r="G17" s="642" t="s">
        <v>3619</v>
      </c>
      <c r="H17" s="638" t="str">
        <f>IF(AND(ISBLANK(NKIP04!D20),ISBLANK('BA02'!D49)),"W trakcie weryfikacji",IF(ROUND((NKIP04.7._B+NKIP04.7._D+NKIP04.7._F+NKIP04.7._J+NKIP04.7._N+NKIP04.7._R)-(BA02.4._A),2)=0,"Weryfikacja formuły OK","Błędna wartość formuły walidacyjnej"))</f>
        <v>Weryfikacja formuły OK</v>
      </c>
    </row>
    <row r="18" spans="1:8" x14ac:dyDescent="0.25">
      <c r="A18" s="561" t="s">
        <v>3693</v>
      </c>
      <c r="B18" s="642" t="s">
        <v>107</v>
      </c>
      <c r="C18" s="643" t="s">
        <v>3475</v>
      </c>
      <c r="D18" s="644" t="s">
        <v>3367</v>
      </c>
      <c r="E18" s="643" t="s">
        <v>3473</v>
      </c>
      <c r="F18" s="642">
        <v>0</v>
      </c>
      <c r="G18" s="642" t="s">
        <v>3619</v>
      </c>
      <c r="H18" s="638" t="str">
        <f>IF(AND(ISBLANK(NKIP05!D48),ISBLANK('BA02'!D49)),"W trakcie weryfikacji",IF(ROUND((NKIP05.5._L)-(BA02.4._A),2)=0,"Weryfikacja formuły OK","Błędna wartość formuły walidacyjnej"))</f>
        <v>Weryfikacja formuły OK</v>
      </c>
    </row>
    <row r="19" spans="1:8" x14ac:dyDescent="0.25">
      <c r="A19" s="561" t="s">
        <v>3694</v>
      </c>
      <c r="B19" s="642" t="s">
        <v>107</v>
      </c>
      <c r="C19" s="643" t="s">
        <v>3476</v>
      </c>
      <c r="D19" s="644" t="s">
        <v>3367</v>
      </c>
      <c r="E19" s="643" t="s">
        <v>3477</v>
      </c>
      <c r="F19" s="642">
        <v>0</v>
      </c>
      <c r="G19" s="642" t="s">
        <v>3619</v>
      </c>
      <c r="H19" s="638" t="str">
        <f>IF(AND(ISBLANK(NKIP05!D48),ISBLANK(NKIP03!D20)),"W trakcie weryfikacji",IF(ROUND((NKIP05.1._L)-(NKIP03.8._B+NKIP03.8._D+NKIP03.8._F),2)=0,"Weryfikacja formuły OK","Błędna wartość formuły walidacyjnej"))</f>
        <v>Weryfikacja formuły OK</v>
      </c>
    </row>
    <row r="20" spans="1:8" x14ac:dyDescent="0.25">
      <c r="A20" s="561" t="s">
        <v>3695</v>
      </c>
      <c r="B20" s="642" t="s">
        <v>107</v>
      </c>
      <c r="C20" s="643" t="s">
        <v>3478</v>
      </c>
      <c r="D20" s="644" t="s">
        <v>3367</v>
      </c>
      <c r="E20" s="643" t="s">
        <v>3479</v>
      </c>
      <c r="F20" s="642">
        <v>0</v>
      </c>
      <c r="G20" s="642" t="s">
        <v>3619</v>
      </c>
      <c r="H20" s="638" t="str">
        <f>IF(AND(ISBLANK(NKIP05!D48),ISBLANK(NKIP03!D20)),"W trakcie weryfikacji",IF(ROUND((NKIP05.2._L)-(NKIP03.8._J),2)=0,"Weryfikacja formuły OK","Błędna wartość formuły walidacyjnej"))</f>
        <v>Weryfikacja formuły OK</v>
      </c>
    </row>
    <row r="21" spans="1:8" x14ac:dyDescent="0.25">
      <c r="A21" s="561" t="s">
        <v>3696</v>
      </c>
      <c r="B21" s="642" t="s">
        <v>107</v>
      </c>
      <c r="C21" s="643" t="s">
        <v>3480</v>
      </c>
      <c r="D21" s="644" t="s">
        <v>3367</v>
      </c>
      <c r="E21" s="643" t="s">
        <v>3481</v>
      </c>
      <c r="F21" s="642">
        <v>0</v>
      </c>
      <c r="G21" s="642" t="s">
        <v>3619</v>
      </c>
      <c r="H21" s="638" t="str">
        <f>IF(AND(ISBLANK(NKIP05!D48),ISBLANK(NKIP03!D20)),"W trakcie weryfikacji",IF(ROUND((NKIP05.3._L)-(NKIP03.8._N),2)=0,"Weryfikacja formuły OK","Błędna wartość formuły walidacyjnej"))</f>
        <v>Weryfikacja formuły OK</v>
      </c>
    </row>
    <row r="22" spans="1:8" x14ac:dyDescent="0.25">
      <c r="A22" s="561" t="s">
        <v>3697</v>
      </c>
      <c r="B22" s="561" t="s">
        <v>107</v>
      </c>
      <c r="C22" s="562" t="s">
        <v>3482</v>
      </c>
      <c r="D22" s="563" t="s">
        <v>3367</v>
      </c>
      <c r="E22" s="562" t="s">
        <v>3483</v>
      </c>
      <c r="F22" s="561">
        <v>0</v>
      </c>
      <c r="G22" s="561" t="s">
        <v>3619</v>
      </c>
      <c r="H22" s="638" t="str">
        <f>IF(AND(ISBLANK(NKIP05!D48),ISBLANK(NKIP03!D20)),"W trakcie weryfikacji",IF(ROUND((NKIP05.4._L)-(NKIP03.8._R),2)=0,"Weryfikacja formuły OK","Błędna wartość formuły walidacyjnej"))</f>
        <v>Weryfikacja formuły OK</v>
      </c>
    </row>
    <row r="23" spans="1:8" ht="30" x14ac:dyDescent="0.25">
      <c r="A23" s="561" t="s">
        <v>3698</v>
      </c>
      <c r="B23" s="561" t="s">
        <v>107</v>
      </c>
      <c r="C23" s="562" t="s">
        <v>3667</v>
      </c>
      <c r="D23" s="563" t="s">
        <v>3367</v>
      </c>
      <c r="E23" s="562" t="s">
        <v>3473</v>
      </c>
      <c r="F23" s="561">
        <v>0</v>
      </c>
      <c r="G23" s="561" t="s">
        <v>3619</v>
      </c>
      <c r="H23" s="638" t="str">
        <f>IF(AND(ISBLANK(NWTZ01!D19),ISBLANK('BA02'!D49)),"W trakcie weryfikacji",IF(ROUND((NWTZ01.8._A+NWTZ01.8._B+NWTZ01.8._C+NWTZ01.8._D+NWTZ01.8._E+NWTZ01.8._F+NWTZ01.8._G+NWTZ01.8._H+NWTZ01.8._I)-(BA02.4._A),2)=0,"Weryfikacja formuły OK","Błędna wartość formuły walidacyjnej"))</f>
        <v>Weryfikacja formuły OK</v>
      </c>
    </row>
    <row r="24" spans="1:8" ht="30" x14ac:dyDescent="0.25">
      <c r="A24" s="561" t="s">
        <v>3699</v>
      </c>
      <c r="B24" s="561" t="s">
        <v>107</v>
      </c>
      <c r="C24" s="562" t="s">
        <v>3668</v>
      </c>
      <c r="D24" s="563" t="s">
        <v>3367</v>
      </c>
      <c r="E24" s="562" t="s">
        <v>3473</v>
      </c>
      <c r="F24" s="561">
        <v>0</v>
      </c>
      <c r="G24" s="561" t="s">
        <v>3619</v>
      </c>
      <c r="H24" s="638" t="str">
        <f>IF(AND(ISBLANK(NWTZ02!D19),ISBLANK('BA02'!D49)),"W trakcie weryfikacji",IF(ROUND((NWTZ02.8._A+NWTZ02.8._B+NWTZ02.8._C+NWTZ02.8._D+NWTZ02.8._E+NWTZ02.8._F+NWTZ02.8._G+NWTZ02.8._H+NWTZ02.8._I)-(BA02.4._A),2)=0,"Weryfikacja formuły OK","Błędna wartość formuły walidacyjnej"))</f>
        <v>Weryfikacja formuły OK</v>
      </c>
    </row>
    <row r="25" spans="1:8" ht="105" x14ac:dyDescent="0.25">
      <c r="A25" s="561" t="s">
        <v>3700</v>
      </c>
      <c r="B25" s="561" t="s">
        <v>304</v>
      </c>
      <c r="C25" s="562" t="s">
        <v>3539</v>
      </c>
      <c r="D25" s="563" t="s">
        <v>3367</v>
      </c>
      <c r="E25" s="562" t="s">
        <v>3540</v>
      </c>
      <c r="F25" s="561">
        <v>0</v>
      </c>
      <c r="G25" s="561" t="s">
        <v>3619</v>
      </c>
      <c r="H25" s="638" t="str">
        <f>IF(AND(ISBLANK(NLOK02!D15),ISBLANK(IK02A!D41)),"W trakcie weryfikacji",IF(ROUND((NLOK02.4._A+NLOK02.4._B+NLOK02.4._C+NLOK02.4._D+NLOK02.4._E+NLOK02.4._F+NLOK02.4._G+NLOK02.4._H+NLOK02.4._I+NLOK02.4._J+NLOK02.4._K+NLOK02.4._L+NLOK02.4._M+NLOK02.4._N+NLOK02.4._O+NLOK02.4._P+NLOK02.4._R+NLOK02.4._S+NLOK02.4._T+NLOK02.4._U+NLOK02.4._V+NLOK02.4._W+NLOK02.4._X+NLOK02.4._Y+NLOK02.4._Z+NLOK02.4._AA+NLOK02.4._AB+NLOK02.4._AC+NLOK02.4._AD+NLOK02.4._AE+NLOK02.4._AF+NLOK02.4._AG)-(IK02A.6._B+IK02A.7._B+IK02A.17._B),2)=0,"Weryfikacja formuły OK","Błędna wartość formuły walidacyjnej"))</f>
        <v>Weryfikacja formuły OK</v>
      </c>
    </row>
    <row r="26" spans="1:8" x14ac:dyDescent="0.25">
      <c r="A26" s="561" t="s">
        <v>3701</v>
      </c>
      <c r="B26" s="561" t="s">
        <v>3542</v>
      </c>
      <c r="C26" s="562" t="s">
        <v>3545</v>
      </c>
      <c r="D26" s="563" t="s">
        <v>3367</v>
      </c>
      <c r="E26" s="562" t="s">
        <v>3544</v>
      </c>
      <c r="F26" s="561">
        <v>0</v>
      </c>
      <c r="G26" s="561" t="s">
        <v>3619</v>
      </c>
      <c r="H26" s="638" t="str">
        <f>IF(AND(ISBLANK('DPW03'!D17),ISBLANK(IK02A!D41)),"W trakcie weryfikacji",IF(ROUND((DPW03.2._F)-(IK02A.13._B),2)=0,"Weryfikacja formuły OK","Błędna wartość formuły walidacyjnej"))</f>
        <v>Weryfikacja formuły OK</v>
      </c>
    </row>
    <row r="27" spans="1:8" x14ac:dyDescent="0.25">
      <c r="A27" s="561" t="s">
        <v>3702</v>
      </c>
      <c r="B27" s="561" t="s">
        <v>3546</v>
      </c>
      <c r="C27" s="562" t="s">
        <v>3549</v>
      </c>
      <c r="D27" s="563" t="s">
        <v>3367</v>
      </c>
      <c r="E27" s="562" t="s">
        <v>3548</v>
      </c>
      <c r="F27" s="561">
        <v>0</v>
      </c>
      <c r="G27" s="561" t="s">
        <v>3619</v>
      </c>
      <c r="H27" s="638" t="str">
        <f>IF(AND(ISBLANK('DPW03'!D17),ISBLANK(IK02A!D41)),"W trakcie weryfikacji",IF(ROUND((DPW03.2._B+DPW03.2._D)-(IK02A.11._B),2)=0,"Weryfikacja formuły OK","Błędna wartość formuły walidacyjnej"))</f>
        <v>Weryfikacja formuły OK</v>
      </c>
    </row>
    <row r="28" spans="1:8" ht="45" x14ac:dyDescent="0.25">
      <c r="A28" s="561" t="s">
        <v>3703</v>
      </c>
      <c r="B28" s="561" t="s">
        <v>3487</v>
      </c>
      <c r="C28" s="562" t="s">
        <v>3488</v>
      </c>
      <c r="D28" s="563" t="s">
        <v>3367</v>
      </c>
      <c r="E28" s="562" t="s">
        <v>3669</v>
      </c>
      <c r="F28" s="561">
        <v>0</v>
      </c>
      <c r="G28" s="561" t="s">
        <v>3619</v>
      </c>
      <c r="H28" s="638" t="str">
        <f>IF(AND(ISBLANK(NKIP01!D19),ISBLANK(NKIP02!D19)),"W trakcie weryfikacji",IF(ROUND((NKIP01.8._B+NKIP01.8._E+NKIP01.8._H+NKIP01.8._K+NKIP01.8._N+NKIP01.8._R+NKIP01.8._U)-(NKIP02.7._B+NKIP02.7._E+NKIP02.7._H+NKIP02.7._K+NKIP02.7._N+NKIP02.7._R+NKIP02.7._U),2)=0,"Weryfikacja formuły OK","Błędna wartość formuły walidacyjnej"))</f>
        <v>Weryfikacja formuły OK</v>
      </c>
    </row>
    <row r="29" spans="1:8" ht="45" x14ac:dyDescent="0.25">
      <c r="A29" s="561" t="s">
        <v>3704</v>
      </c>
      <c r="B29" s="561" t="s">
        <v>3487</v>
      </c>
      <c r="C29" s="562" t="s">
        <v>3489</v>
      </c>
      <c r="D29" s="563" t="s">
        <v>3367</v>
      </c>
      <c r="E29" s="562" t="s">
        <v>3670</v>
      </c>
      <c r="F29" s="561">
        <v>0</v>
      </c>
      <c r="G29" s="561" t="s">
        <v>3619</v>
      </c>
      <c r="H29" s="638" t="str">
        <f>IF(AND(ISBLANK(NKIP03!D20),ISBLANK(NKIP04!D20)),"W trakcie weryfikacji",IF(ROUND((NKIP03.8._AA+NKIP03.8._CC+NKIP03.8._EE+NKIP03.8._I+NKIP03.8._M+NKIP03.8._Q)-(NKIP04.7._AA+NKIP04.7._CC+NKIP04.7._EE+NKIP04.7._I+NKIP04.7._M+NKIP04.7._Q),2)=0,"Weryfikacja formuły OK","Błędna wartość formuły walidacyjnej"))</f>
        <v>Weryfikacja formuły OK</v>
      </c>
    </row>
    <row r="30" spans="1:8" ht="45" x14ac:dyDescent="0.25">
      <c r="A30" s="561" t="s">
        <v>3705</v>
      </c>
      <c r="B30" s="561" t="s">
        <v>3487</v>
      </c>
      <c r="C30" s="562" t="s">
        <v>3489</v>
      </c>
      <c r="D30" s="563" t="s">
        <v>3367</v>
      </c>
      <c r="E30" s="562" t="s">
        <v>3488</v>
      </c>
      <c r="F30" s="561">
        <v>0</v>
      </c>
      <c r="G30" s="561" t="s">
        <v>3619</v>
      </c>
      <c r="H30" s="638" t="str">
        <f>IF(AND(ISBLANK(NKIP03!D20),ISBLANK(NKIP01!D19)),"W trakcie weryfikacji",IF(ROUND((NKIP03.8._AA+NKIP03.8._CC+NKIP03.8._EE+NKIP03.8._I+NKIP03.8._M+NKIP03.8._Q)-(NKIP01.8._B+NKIP01.8._E+NKIP01.8._H+NKIP01.8._K+NKIP01.8._N+NKIP01.8._R+NKIP01.8._U),2)=0,"Weryfikacja formuły OK","Błędna wartość formuły walidacyjnej"))</f>
        <v>Weryfikacja formuły OK</v>
      </c>
    </row>
    <row r="31" spans="1:8" ht="30" x14ac:dyDescent="0.25">
      <c r="A31" s="561" t="s">
        <v>3706</v>
      </c>
      <c r="B31" s="561" t="s">
        <v>3487</v>
      </c>
      <c r="C31" s="562" t="s">
        <v>3489</v>
      </c>
      <c r="D31" s="563" t="s">
        <v>3367</v>
      </c>
      <c r="E31" s="562" t="s">
        <v>3490</v>
      </c>
      <c r="F31" s="561">
        <v>0</v>
      </c>
      <c r="G31" s="561" t="s">
        <v>3619</v>
      </c>
      <c r="H31" s="638" t="str">
        <f>IF(AND(ISBLANK(NKIP03!D20),ISBLANK(NKIP05!D48)),"W trakcie weryfikacji",IF(ROUND((NKIP03.8._AA+NKIP03.8._CC+NKIP03.8._EE+NKIP03.8._I+NKIP03.8._M+NKIP03.8._Q)-(NKIP05.5._K),2)=0,"Weryfikacja formuły OK","Błędna wartość formuły walidacyjnej"))</f>
        <v>Weryfikacja formuły OK</v>
      </c>
    </row>
    <row r="32" spans="1:8" ht="30.75" thickBot="1" x14ac:dyDescent="0.3">
      <c r="A32" s="561" t="s">
        <v>3707</v>
      </c>
      <c r="B32" s="561" t="s">
        <v>3497</v>
      </c>
      <c r="C32" s="639" t="s">
        <v>3623</v>
      </c>
      <c r="D32" s="563" t="s">
        <v>3367</v>
      </c>
      <c r="E32" s="562" t="s">
        <v>3498</v>
      </c>
      <c r="F32" s="561">
        <v>0</v>
      </c>
      <c r="G32" s="561" t="s">
        <v>3619</v>
      </c>
      <c r="H32" s="638" t="str">
        <f>IF(AND(ISBLANK('ZF01'!D21),ISBLANK('BP02'!D45)),"W trakcie weryfikacji",IF(ROUND((ZF01.10._A+ZF01.10._B)-(BP02.1.1.1._A+BP02.1.2.1._A+BP02.2.1._A),2)=0,"Weryfikacja formuły OK","Błędna wartość formuły walidacyjnej"))</f>
        <v>Weryfikacja formuły OK</v>
      </c>
    </row>
    <row r="33" spans="1:8" x14ac:dyDescent="0.25">
      <c r="A33" s="561" t="s">
        <v>3708</v>
      </c>
      <c r="B33" s="561" t="s">
        <v>3497</v>
      </c>
      <c r="C33" s="562" t="s">
        <v>3827</v>
      </c>
      <c r="D33" s="563" t="s">
        <v>3367</v>
      </c>
      <c r="E33" s="562" t="s">
        <v>3826</v>
      </c>
      <c r="F33" s="561">
        <v>0</v>
      </c>
      <c r="G33" s="561" t="s">
        <v>3619</v>
      </c>
      <c r="H33" s="638" t="str">
        <f>IF(AND(ISBLANK('PLK02'!D46),ISBLANK('RPL02'!D19)),"W trakcie weryfikacji",IF(AND(ROUND((0.1*PLK02.10._A)-(RPL02.5._F),2)&gt;=-0.01,ROUND((0.1*PLK02.10._A)-(RPL02.5._F),2)&lt;=0.01),"Weryfikacja formuły OK","Błędna wartość formuły walidacyjnej"))</f>
        <v>Weryfikacja formuły OK</v>
      </c>
    </row>
    <row r="34" spans="1:8" x14ac:dyDescent="0.25">
      <c r="A34" s="561" t="s">
        <v>3709</v>
      </c>
      <c r="B34" s="561"/>
      <c r="C34" s="562"/>
      <c r="D34" s="563"/>
      <c r="E34" s="562"/>
      <c r="F34" s="561"/>
      <c r="G34" s="561"/>
      <c r="H34" s="638"/>
    </row>
    <row r="35" spans="1:8" x14ac:dyDescent="0.25">
      <c r="A35" s="561" t="s">
        <v>3710</v>
      </c>
      <c r="B35" s="561" t="s">
        <v>3386</v>
      </c>
      <c r="C35" s="562" t="s">
        <v>3388</v>
      </c>
      <c r="D35" s="563" t="s">
        <v>3367</v>
      </c>
      <c r="E35" s="562" t="s">
        <v>3387</v>
      </c>
      <c r="F35" s="561">
        <v>0</v>
      </c>
      <c r="G35" s="561" t="s">
        <v>3619</v>
      </c>
      <c r="H35" s="638" t="str">
        <f>IF(AND(ISBLANK(IK02A!D41),ISBLANK('BA02'!D49)),"W trakcie weryfikacji",IF(ROUND((IK02A.2._B+IK02A.3._B)-(BA02.1.2._A),2)=0,"Weryfikacja formuły OK","Błędna wartość formuły walidacyjnej"))</f>
        <v>Weryfikacja formuły OK</v>
      </c>
    </row>
    <row r="36" spans="1:8" x14ac:dyDescent="0.25">
      <c r="A36" s="561" t="s">
        <v>3711</v>
      </c>
      <c r="B36" s="561" t="s">
        <v>3386</v>
      </c>
      <c r="C36" s="562" t="s">
        <v>3587</v>
      </c>
      <c r="D36" s="563" t="s">
        <v>3367</v>
      </c>
      <c r="E36" s="562" t="s">
        <v>3387</v>
      </c>
      <c r="F36" s="561">
        <v>0</v>
      </c>
      <c r="G36" s="561" t="s">
        <v>3619</v>
      </c>
      <c r="H36" s="638" t="str">
        <f>IF(AND(ISBLANK('GAP01'!D21),ISBLANK('BA02'!D49)),"W trakcie weryfikacji",IF(ROUND((GAP01.2._A)-(BA02.1.2._A),2)=0,"Weryfikacja formuły OK","Błędna wartość formuły walidacyjnej"))</f>
        <v>Weryfikacja formuły OK</v>
      </c>
    </row>
    <row r="37" spans="1:8" x14ac:dyDescent="0.25">
      <c r="A37" s="561" t="s">
        <v>3712</v>
      </c>
      <c r="B37" s="561" t="s">
        <v>3553</v>
      </c>
      <c r="C37" s="562" t="s">
        <v>3554</v>
      </c>
      <c r="D37" s="563" t="s">
        <v>3367</v>
      </c>
      <c r="E37" s="562" t="s">
        <v>3555</v>
      </c>
      <c r="F37" s="561">
        <v>0</v>
      </c>
      <c r="G37" s="561" t="s">
        <v>3619</v>
      </c>
      <c r="H37" s="638" t="str">
        <f>IF(AND(ISBLANK('PLK02'!D46),ISBLANK('RPL02'!D19)),"W trakcie weryfikacji",IF(ROUND((PLK02.9._A)-(RPL02.4._F),2)=0,"Weryfikacja formuły OK","Błędna wartość formuły walidacyjnej"))</f>
        <v>Weryfikacja formuły OK</v>
      </c>
    </row>
    <row r="38" spans="1:8" x14ac:dyDescent="0.25">
      <c r="A38" s="561" t="s">
        <v>3713</v>
      </c>
      <c r="B38" s="561" t="s">
        <v>3553</v>
      </c>
      <c r="C38" s="562" t="s">
        <v>3556</v>
      </c>
      <c r="D38" s="563" t="s">
        <v>3367</v>
      </c>
      <c r="E38" s="562" t="s">
        <v>3557</v>
      </c>
      <c r="F38" s="561">
        <v>0</v>
      </c>
      <c r="G38" s="561" t="s">
        <v>3619</v>
      </c>
      <c r="H38" s="638" t="str">
        <f>IF(AND(ISBLANK('RPL02'!D19),ISBLANK('PLK02'!D46)),"W trakcie weryfikacji",IF(ROUND((RPL02.2._F)-(PLK02.9.2._A),2)=0,"Weryfikacja formuły OK","Błędna wartość formuły walidacyjnej"))</f>
        <v>Weryfikacja formuły OK</v>
      </c>
    </row>
    <row r="39" spans="1:8" x14ac:dyDescent="0.25">
      <c r="A39" s="561" t="s">
        <v>3714</v>
      </c>
      <c r="B39" s="561" t="s">
        <v>3451</v>
      </c>
      <c r="C39" s="562" t="s">
        <v>3671</v>
      </c>
      <c r="D39" s="563" t="s">
        <v>3367</v>
      </c>
      <c r="E39" s="562" t="s">
        <v>3452</v>
      </c>
      <c r="F39" s="561">
        <v>0</v>
      </c>
      <c r="G39" s="561" t="s">
        <v>3619</v>
      </c>
      <c r="H39" s="638" t="str">
        <f>IF(AND(ISBLANK('RE01'!D18),ISBLANK('BP02'!D45)),"W trakcie weryfikacji",IF(ROUND((RE01.7._F)-(BP02.3.1._A),2)=0,"Weryfikacja formuły OK","Błędna wartość formuły walidacyjnej"))</f>
        <v>Weryfikacja formuły OK</v>
      </c>
    </row>
    <row r="40" spans="1:8" x14ac:dyDescent="0.25">
      <c r="A40" s="561" t="s">
        <v>3715</v>
      </c>
      <c r="B40" s="561" t="s">
        <v>3451</v>
      </c>
      <c r="C40" s="562" t="s">
        <v>3453</v>
      </c>
      <c r="D40" s="563" t="s">
        <v>3367</v>
      </c>
      <c r="E40" s="562" t="s">
        <v>3454</v>
      </c>
      <c r="F40" s="561">
        <v>0</v>
      </c>
      <c r="G40" s="561" t="s">
        <v>3619</v>
      </c>
      <c r="H40" s="638" t="str">
        <f>IF(AND(ISBLANK('RE01'!D18),ISBLANK('BP02'!D45)),"W trakcie weryfikacji",IF(ROUND((RE01.7._H)-(BP02.3._A),2)=0,"Weryfikacja formuły OK","Błędna wartość formuły walidacyjnej"))</f>
        <v>Weryfikacja formuły OK</v>
      </c>
    </row>
    <row r="41" spans="1:8" x14ac:dyDescent="0.25">
      <c r="A41" s="561" t="s">
        <v>3716</v>
      </c>
      <c r="B41" s="561" t="s">
        <v>3428</v>
      </c>
      <c r="C41" s="562" t="s">
        <v>3429</v>
      </c>
      <c r="D41" s="563" t="s">
        <v>3367</v>
      </c>
      <c r="E41" s="562" t="s">
        <v>3430</v>
      </c>
      <c r="F41" s="561">
        <v>0</v>
      </c>
      <c r="G41" s="561" t="s">
        <v>3619</v>
      </c>
      <c r="H41" s="638" t="str">
        <f>IF(AND(ISBLANK('RMK01'!D23),ISBLANK('BA02'!D49)),"W trakcie weryfikacji",IF(ROUND((RMK01.1._A)-(BA02.8._A),2)=0,"Weryfikacja formuły OK","Błędna wartość formuły walidacyjnej"))</f>
        <v>Weryfikacja formuły OK</v>
      </c>
    </row>
    <row r="42" spans="1:8" x14ac:dyDescent="0.25">
      <c r="A42" s="561" t="s">
        <v>3717</v>
      </c>
      <c r="B42" s="561" t="s">
        <v>647</v>
      </c>
      <c r="C42" s="562" t="s">
        <v>3420</v>
      </c>
      <c r="D42" s="563" t="s">
        <v>3367</v>
      </c>
      <c r="E42" s="562" t="s">
        <v>3418</v>
      </c>
      <c r="F42" s="561">
        <v>0</v>
      </c>
      <c r="G42" s="561" t="s">
        <v>3619</v>
      </c>
      <c r="H42" s="638" t="str">
        <f>IF(AND(ISBLANK('PLK02'!D46),ISBLANK('BA02'!D49)),"W trakcie weryfikacji",IF(ROUND((PLK02.7.1._A)-(BA02.6._A),2)=0,"Weryfikacja formuły OK","Błędna wartość formuły walidacyjnej"))</f>
        <v>Weryfikacja formuły OK</v>
      </c>
    </row>
    <row r="43" spans="1:8" x14ac:dyDescent="0.25">
      <c r="A43" s="561" t="s">
        <v>3718</v>
      </c>
      <c r="B43" s="561" t="s">
        <v>1703</v>
      </c>
      <c r="C43" s="562" t="s">
        <v>3382</v>
      </c>
      <c r="D43" s="563" t="s">
        <v>3367</v>
      </c>
      <c r="E43" s="562" t="s">
        <v>3383</v>
      </c>
      <c r="F43" s="561">
        <v>0</v>
      </c>
      <c r="G43" s="561" t="s">
        <v>3619</v>
      </c>
      <c r="H43" s="638" t="str">
        <f>IF(AND(ISBLANK('GAP01'!D21),ISBLANK('BA02'!D49)),"W trakcie weryfikacji",IF(ROUND((GAP01.1._A)-(BA02.1.1._A),2)=0,"Weryfikacja formuły OK","Błędna wartość formuły walidacyjnej"))</f>
        <v>Weryfikacja formuły OK</v>
      </c>
    </row>
    <row r="44" spans="1:8" x14ac:dyDescent="0.25">
      <c r="A44" s="561" t="s">
        <v>3719</v>
      </c>
      <c r="B44" s="561" t="s">
        <v>1703</v>
      </c>
      <c r="C44" s="562" t="s">
        <v>3384</v>
      </c>
      <c r="D44" s="563" t="s">
        <v>3367</v>
      </c>
      <c r="E44" s="562" t="s">
        <v>3383</v>
      </c>
      <c r="F44" s="561">
        <v>0</v>
      </c>
      <c r="G44" s="561" t="s">
        <v>3619</v>
      </c>
      <c r="H44" s="638" t="str">
        <f>IF(AND(ISBLANK(IK02A!D41),ISBLANK('BA02'!D49)),"W trakcie weryfikacji",IF(ROUND((IK02A.1._B)-(BA02.1.1._A),2)=0,"Weryfikacja formuły OK","Błędna wartość formuły walidacyjnej"))</f>
        <v>Weryfikacja formuły OK</v>
      </c>
    </row>
    <row r="45" spans="1:8" x14ac:dyDescent="0.25">
      <c r="A45" s="561" t="s">
        <v>3720</v>
      </c>
      <c r="B45" s="561" t="s">
        <v>1703</v>
      </c>
      <c r="C45" s="562" t="s">
        <v>3385</v>
      </c>
      <c r="D45" s="563" t="s">
        <v>3367</v>
      </c>
      <c r="E45" s="562" t="s">
        <v>3383</v>
      </c>
      <c r="F45" s="561">
        <v>0</v>
      </c>
      <c r="G45" s="561" t="s">
        <v>3619</v>
      </c>
      <c r="H45" s="638" t="str">
        <f>IF(AND(ISBLANK('PLK02'!D46),ISBLANK('BA02'!D49)),"W trakcie weryfikacji",IF(ROUND((PLK02.5.1._A)-(BA02.1.1._A),2)=0,"Weryfikacja formuły OK","Błędna wartość formuły walidacyjnej"))</f>
        <v>Weryfikacja formuły OK</v>
      </c>
    </row>
    <row r="46" spans="1:8" x14ac:dyDescent="0.25">
      <c r="A46" s="561" t="s">
        <v>3721</v>
      </c>
      <c r="B46" s="561" t="s">
        <v>3421</v>
      </c>
      <c r="C46" s="562" t="s">
        <v>3425</v>
      </c>
      <c r="D46" s="563" t="s">
        <v>3367</v>
      </c>
      <c r="E46" s="562" t="s">
        <v>3423</v>
      </c>
      <c r="F46" s="561">
        <v>0</v>
      </c>
      <c r="G46" s="561" t="s">
        <v>3619</v>
      </c>
      <c r="H46" s="638" t="str">
        <f>IF(AND(ISBLANK('PLK02'!D46),ISBLANK('BA02'!D49)),"W trakcie weryfikacji",IF(ROUND((PLK02.7.2._A)-(BA02.7._A),2)=0,"Weryfikacja formuły OK","Błędna wartość formuły walidacyjnej"))</f>
        <v>Weryfikacja formuły OK</v>
      </c>
    </row>
    <row r="47" spans="1:8" ht="75" x14ac:dyDescent="0.25">
      <c r="A47" s="561" t="s">
        <v>3722</v>
      </c>
      <c r="B47" s="561" t="s">
        <v>3495</v>
      </c>
      <c r="C47" s="562" t="s">
        <v>3602</v>
      </c>
      <c r="D47" s="563" t="s">
        <v>3367</v>
      </c>
      <c r="E47" s="562" t="s">
        <v>3496</v>
      </c>
      <c r="F47" s="561">
        <v>0</v>
      </c>
      <c r="G47" s="561" t="s">
        <v>3619</v>
      </c>
      <c r="H47" s="638" t="str">
        <f>IF(AND(ISBLANK('ZF01'!D21),ISBLANK('BP02'!D45)),"W trakcie weryfikacji",IF(ROUND((ZF01.10._A+ZF01.10._B+ZF01.10._C+ZF01.10._E+ZF01.10._F+ZF01.10._G+ZF01.10._H+ZF01.10._I+ZF01.10._J+ZF01.10._K+ZF01.10._L+ZF01.10._M+ZF01.10._N+ZF01.10._O+ZF01.10._P+ZF01.10._R+ZF01.10._S+ZF01.10._T+ZF01.10._U+ZF01.10._V+ZF01.10._W+ZF01.10._X+ZF01.10._Y+ZF01.10._Z+ZF01.10._AA)-(BP02.1._A+BP02.2._A),2)=0,"Weryfikacja formuły OK","Błędna wartość formuły walidacyjnej"))</f>
        <v>Weryfikacja formuły OK</v>
      </c>
    </row>
    <row r="48" spans="1:8" ht="30" x14ac:dyDescent="0.25">
      <c r="A48" s="561" t="s">
        <v>3723</v>
      </c>
      <c r="B48" s="561" t="s">
        <v>3495</v>
      </c>
      <c r="C48" s="562" t="s">
        <v>3603</v>
      </c>
      <c r="D48" s="563" t="s">
        <v>3367</v>
      </c>
      <c r="E48" s="562" t="s">
        <v>3496</v>
      </c>
      <c r="F48" s="561">
        <v>0</v>
      </c>
      <c r="G48" s="561" t="s">
        <v>3619</v>
      </c>
      <c r="H48" s="638" t="str">
        <f>IF(AND(ISBLANK('ZF03'!D57),ISBLANK('BP02'!D45)),"W trakcie weryfikacji",IF(ROUND((ZF03.5._A+ZF03.5._B+ZF03.5._C+ZF03.5._D+ZF03.5._E+ZF03.5._F+ZF03.5._G+ZF03.5._H)-(BP02.1._A+BP02.2._A),2)=0,"Weryfikacja formuły OK","Błędna wartość formuły walidacyjnej"))</f>
        <v>Weryfikacja formuły OK</v>
      </c>
    </row>
    <row r="49" spans="1:8" ht="30" x14ac:dyDescent="0.25">
      <c r="A49" s="561" t="s">
        <v>3724</v>
      </c>
      <c r="B49" s="561" t="s">
        <v>3495</v>
      </c>
      <c r="C49" s="562" t="s">
        <v>3604</v>
      </c>
      <c r="D49" s="563" t="s">
        <v>3367</v>
      </c>
      <c r="E49" s="562" t="s">
        <v>3496</v>
      </c>
      <c r="F49" s="561">
        <v>0</v>
      </c>
      <c r="G49" s="561" t="s">
        <v>3619</v>
      </c>
      <c r="H49" s="638" t="str">
        <f>IF(AND(ISBLANK('ZF04'!D57),ISBLANK('BP02'!D45)),"W trakcie weryfikacji",IF(ROUND((ZF04.5._A+ZF04.5._B+ZF04.5._C+ZF04.5._D+ZF04.5._E+ZF04.5._F+ZF04.5._G+ZF04.5._H)-(BP02.1._A+BP02.2._A),2)=0,"Weryfikacja formuły OK","Błędna wartość formuły walidacyjnej"))</f>
        <v>Weryfikacja formuły OK</v>
      </c>
    </row>
    <row r="50" spans="1:8" x14ac:dyDescent="0.25">
      <c r="A50" s="561" t="s">
        <v>3725</v>
      </c>
      <c r="B50" s="561" t="s">
        <v>3372</v>
      </c>
      <c r="C50" s="562" t="s">
        <v>3373</v>
      </c>
      <c r="D50" s="563" t="s">
        <v>3367</v>
      </c>
      <c r="E50" s="562" t="s">
        <v>3374</v>
      </c>
      <c r="F50" s="561">
        <v>0</v>
      </c>
      <c r="G50" s="561" t="s">
        <v>3619</v>
      </c>
      <c r="H50" s="638" t="str">
        <f>IF(AND(ISBLANK('RZS02'!D70),ISBLANK('BP02'!D45)),"W trakcie weryfikacji",IF(ROUND((RZS02.20._A)-(BP02.12._A),2)=0,"Weryfikacja formuły OK","Błędna wartość formuły walidacyjnej"))</f>
        <v>Weryfikacja formuły OK</v>
      </c>
    </row>
    <row r="51" spans="1:8" x14ac:dyDescent="0.25">
      <c r="A51" s="561" t="s">
        <v>3726</v>
      </c>
      <c r="B51" s="561"/>
      <c r="C51" s="562" t="s">
        <v>3672</v>
      </c>
      <c r="D51" s="563" t="s">
        <v>3367</v>
      </c>
      <c r="E51" s="562" t="s">
        <v>3673</v>
      </c>
      <c r="F51" s="561">
        <v>0</v>
      </c>
      <c r="G51" s="561" t="s">
        <v>3619</v>
      </c>
      <c r="H51" s="638" t="str">
        <f>IF(AND(ISBLANK('WK01'!C58),ISBLANK('FWW01'!D50)),"W trakcie weryfikacji",IF(ROUND((WK01.18._B)-(FWW01.19._A),2)=0,"Weryfikacja formuły OK","Błędna wartość formuły walidacyjnej"))</f>
        <v>Weryfikacja formuły OK</v>
      </c>
    </row>
    <row r="52" spans="1:8" x14ac:dyDescent="0.25">
      <c r="A52" s="561" t="s">
        <v>3727</v>
      </c>
      <c r="B52" s="561"/>
      <c r="C52" s="562" t="s">
        <v>3675</v>
      </c>
      <c r="D52" s="563" t="s">
        <v>3367</v>
      </c>
      <c r="E52" s="562" t="s">
        <v>3674</v>
      </c>
      <c r="F52" s="561">
        <v>0</v>
      </c>
      <c r="G52" s="561" t="s">
        <v>3619</v>
      </c>
      <c r="H52" s="638" t="str">
        <f>IF(AND(ISBLANK('WK02'!C14),ISBLANK('FWW01'!D50)),"W trakcie weryfikacji",IF(ROUND((WK02.5._F)-(FWW01.20._A),2)=0,"Weryfikacja formuły OK","Błędna wartość formuły walidacyjnej"))</f>
        <v>Weryfikacja formuły OK</v>
      </c>
    </row>
    <row r="53" spans="1:8" x14ac:dyDescent="0.25">
      <c r="A53" s="561" t="s">
        <v>3728</v>
      </c>
      <c r="B53" s="561"/>
      <c r="C53" s="562" t="s">
        <v>3676</v>
      </c>
      <c r="D53" s="563" t="s">
        <v>3367</v>
      </c>
      <c r="E53" s="562" t="s">
        <v>3677</v>
      </c>
      <c r="F53" s="561">
        <v>0</v>
      </c>
      <c r="G53" s="561" t="s">
        <v>3619</v>
      </c>
      <c r="H53" s="638" t="str">
        <f>IF(AND(ISBLANK('WK03'!C16),ISBLANK('FWW01'!D50)),"W trakcie weryfikacji",IF(ROUND((WK03.8._D)-(FWW01.21._A),2)=0,"Weryfikacja formuły OK","Błędna wartość formuły walidacyjnej"))</f>
        <v>Weryfikacja formuły OK</v>
      </c>
    </row>
    <row r="54" spans="1:8" x14ac:dyDescent="0.25">
      <c r="A54" s="561" t="s">
        <v>3729</v>
      </c>
      <c r="B54" s="561"/>
      <c r="C54" s="562" t="s">
        <v>3816</v>
      </c>
      <c r="D54" s="563" t="s">
        <v>3367</v>
      </c>
      <c r="E54" s="562" t="s">
        <v>3368</v>
      </c>
      <c r="F54" s="561">
        <v>0</v>
      </c>
      <c r="G54" s="561" t="s">
        <v>3619</v>
      </c>
      <c r="H54" s="638" t="str">
        <f>IF(AND(ISBLANK('WK01'!C58),ISBLANK('BA02'!D49)),"W trakcie weryfikacji",IF(ROUND((WK01.6._A)-(BA02.10._A),2)=0,"Weryfikacja formuły OK","Błędna wartość formuły walidacyjnej"))</f>
        <v>Weryfikacja formuły OK</v>
      </c>
    </row>
    <row r="55" spans="1:8" x14ac:dyDescent="0.25">
      <c r="A55" s="561" t="s">
        <v>3730</v>
      </c>
      <c r="B55" s="561"/>
      <c r="C55" s="562" t="s">
        <v>3389</v>
      </c>
      <c r="D55" s="563" t="s">
        <v>3367</v>
      </c>
      <c r="E55" s="562" t="s">
        <v>3390</v>
      </c>
      <c r="F55" s="561">
        <v>0</v>
      </c>
      <c r="G55" s="561" t="s">
        <v>3619</v>
      </c>
      <c r="H55" s="638" t="str">
        <f>IF(AND(ISBLANK('AF01'!D31),ISBLANK('BA02'!D49)),"W trakcie weryfikacji",IF(ROUND((AF01.1._A)-(BA02.2.1.1._A),2)=0,"Weryfikacja formuły OK","Błędna wartość formuły walidacyjnej"))</f>
        <v>Weryfikacja formuły OK</v>
      </c>
    </row>
    <row r="56" spans="1:8" x14ac:dyDescent="0.25">
      <c r="A56" s="561" t="s">
        <v>3731</v>
      </c>
      <c r="B56" s="561"/>
      <c r="C56" s="562" t="s">
        <v>3391</v>
      </c>
      <c r="D56" s="563" t="s">
        <v>3367</v>
      </c>
      <c r="E56" s="562" t="s">
        <v>3392</v>
      </c>
      <c r="F56" s="561">
        <v>0</v>
      </c>
      <c r="G56" s="561" t="s">
        <v>3619</v>
      </c>
      <c r="H56" s="638" t="str">
        <f>IF(AND(ISBLANK('AF01'!D31),ISBLANK('BA02'!D49)),"W trakcie weryfikacji",IF(ROUND((AF01.2._A)-(BA02.2.1.2._A),2)=0,"Weryfikacja formuły OK","Błędna wartość formuły walidacyjnej"))</f>
        <v>Weryfikacja formuły OK</v>
      </c>
    </row>
    <row r="57" spans="1:8" x14ac:dyDescent="0.25">
      <c r="A57" s="561" t="s">
        <v>3732</v>
      </c>
      <c r="B57" s="561"/>
      <c r="C57" s="562" t="s">
        <v>3393</v>
      </c>
      <c r="D57" s="563" t="s">
        <v>3367</v>
      </c>
      <c r="E57" s="562" t="s">
        <v>3394</v>
      </c>
      <c r="F57" s="561">
        <v>0</v>
      </c>
      <c r="G57" s="561" t="s">
        <v>3619</v>
      </c>
      <c r="H57" s="638" t="str">
        <f>IF(AND(ISBLANK('AF01'!D31),ISBLANK('BA02'!D49)),"W trakcie weryfikacji",IF(ROUND((AF01.3._A)-(BA02.2.1.3._A),2)=0,"Weryfikacja formuły OK","Błędna wartość formuły walidacyjnej"))</f>
        <v>Weryfikacja formuły OK</v>
      </c>
    </row>
    <row r="58" spans="1:8" x14ac:dyDescent="0.25">
      <c r="A58" s="561" t="s">
        <v>3733</v>
      </c>
      <c r="B58" s="561"/>
      <c r="C58" s="562" t="s">
        <v>3395</v>
      </c>
      <c r="D58" s="563" t="s">
        <v>3367</v>
      </c>
      <c r="E58" s="562" t="s">
        <v>3396</v>
      </c>
      <c r="F58" s="561">
        <v>0</v>
      </c>
      <c r="G58" s="561" t="s">
        <v>3619</v>
      </c>
      <c r="H58" s="638" t="str">
        <f>IF(AND(ISBLANK('AF02'!D31),ISBLANK('BA02'!D49)),"W trakcie weryfikacji",IF(ROUND((AF02.1._B)-(BA02.2.2.1._A),2)=0,"Weryfikacja formuły OK","Błędna wartość formuły walidacyjnej"))</f>
        <v>Weryfikacja formuły OK</v>
      </c>
    </row>
    <row r="59" spans="1:8" x14ac:dyDescent="0.25">
      <c r="A59" s="561" t="s">
        <v>3734</v>
      </c>
      <c r="B59" s="561"/>
      <c r="C59" s="562" t="s">
        <v>3397</v>
      </c>
      <c r="D59" s="563" t="s">
        <v>3367</v>
      </c>
      <c r="E59" s="562" t="s">
        <v>3398</v>
      </c>
      <c r="F59" s="561">
        <v>0</v>
      </c>
      <c r="G59" s="561" t="s">
        <v>3619</v>
      </c>
      <c r="H59" s="638" t="str">
        <f>IF(AND(ISBLANK('AF02'!D31),ISBLANK('BA02'!D49)),"W trakcie weryfikacji",IF(ROUND((AF02.2._B)-(BA02.2.2.2._A),2)=0,"Weryfikacja formuły OK","Błędna wartość formuły walidacyjnej"))</f>
        <v>Weryfikacja formuły OK</v>
      </c>
    </row>
    <row r="60" spans="1:8" x14ac:dyDescent="0.25">
      <c r="A60" s="561" t="s">
        <v>3735</v>
      </c>
      <c r="B60" s="561"/>
      <c r="C60" s="562" t="s">
        <v>3399</v>
      </c>
      <c r="D60" s="563" t="s">
        <v>3367</v>
      </c>
      <c r="E60" s="562" t="s">
        <v>3400</v>
      </c>
      <c r="F60" s="561">
        <v>0</v>
      </c>
      <c r="G60" s="561" t="s">
        <v>3619</v>
      </c>
      <c r="H60" s="638" t="str">
        <f>IF(AND(ISBLANK('AF02'!D31),ISBLANK('BA02'!D49)),"W trakcie weryfikacji",IF(ROUND((AF02.3._B)-(BA02.2.2.3._A),2)=0,"Weryfikacja formuły OK","Błędna wartość formuły walidacyjnej"))</f>
        <v>Weryfikacja formuły OK</v>
      </c>
    </row>
    <row r="61" spans="1:8" x14ac:dyDescent="0.25">
      <c r="A61" s="561" t="s">
        <v>3736</v>
      </c>
      <c r="B61" s="561"/>
      <c r="C61" s="562" t="s">
        <v>3401</v>
      </c>
      <c r="D61" s="563" t="s">
        <v>3367</v>
      </c>
      <c r="E61" s="562" t="s">
        <v>3402</v>
      </c>
      <c r="F61" s="561">
        <v>0</v>
      </c>
      <c r="G61" s="561" t="s">
        <v>3619</v>
      </c>
      <c r="H61" s="638" t="str">
        <f>IF(AND(ISBLANK('AF03'!D31),ISBLANK('BA02'!D49)),"W trakcie weryfikacji",IF(ROUND((AF03.1._E)-(BA02.3.1._A),2)=0,"Weryfikacja formuły OK","Błędna wartość formuły walidacyjnej"))</f>
        <v>Weryfikacja formuły OK</v>
      </c>
    </row>
    <row r="62" spans="1:8" x14ac:dyDescent="0.25">
      <c r="A62" s="561" t="s">
        <v>3737</v>
      </c>
      <c r="B62" s="561"/>
      <c r="C62" s="562" t="s">
        <v>3403</v>
      </c>
      <c r="D62" s="563" t="s">
        <v>3367</v>
      </c>
      <c r="E62" s="562" t="s">
        <v>3404</v>
      </c>
      <c r="F62" s="561">
        <v>0</v>
      </c>
      <c r="G62" s="561" t="s">
        <v>3619</v>
      </c>
      <c r="H62" s="638" t="str">
        <f>IF(AND(ISBLANK('AF03'!D31),ISBLANK('BA02'!D49)),"W trakcie weryfikacji",IF(ROUND((AF03.2._E)-(BA02.3.2._A),2)=0,"Weryfikacja formuły OK","Błędna wartość formuły walidacyjnej"))</f>
        <v>Weryfikacja formuły OK</v>
      </c>
    </row>
    <row r="63" spans="1:8" x14ac:dyDescent="0.25">
      <c r="A63" s="561" t="s">
        <v>3738</v>
      </c>
      <c r="B63" s="561"/>
      <c r="C63" s="562" t="s">
        <v>3405</v>
      </c>
      <c r="D63" s="563" t="s">
        <v>3367</v>
      </c>
      <c r="E63" s="562" t="s">
        <v>3406</v>
      </c>
      <c r="F63" s="561">
        <v>0</v>
      </c>
      <c r="G63" s="561" t="s">
        <v>3619</v>
      </c>
      <c r="H63" s="638" t="str">
        <f>IF(AND(ISBLANK('AF03'!D31),ISBLANK('BA02'!D49)),"W trakcie weryfikacji",IF(ROUND((AF03.3._E)-(BA02.3.3._A),2)=0,"Weryfikacja formuły OK","Błędna wartość formuły walidacyjnej"))</f>
        <v>Weryfikacja formuły OK</v>
      </c>
    </row>
    <row r="64" spans="1:8" x14ac:dyDescent="0.25">
      <c r="A64" s="561" t="s">
        <v>3739</v>
      </c>
      <c r="B64" s="561"/>
      <c r="C64" s="562" t="s">
        <v>3407</v>
      </c>
      <c r="D64" s="563" t="s">
        <v>3367</v>
      </c>
      <c r="E64" s="562" t="s">
        <v>3408</v>
      </c>
      <c r="F64" s="561">
        <v>0</v>
      </c>
      <c r="G64" s="561" t="s">
        <v>3619</v>
      </c>
      <c r="H64" s="638" t="str">
        <f>IF(AND(ISBLANK('AF04'!D34),ISBLANK('BA02'!D49)),"W trakcie weryfikacji",IF(ROUND((AF04.1._E)-(BA02.4.1._A),2)=0,"Weryfikacja formuły OK","Błędna wartość formuły walidacyjnej"))</f>
        <v>Weryfikacja formuły OK</v>
      </c>
    </row>
    <row r="65" spans="1:8" x14ac:dyDescent="0.25">
      <c r="A65" s="561" t="s">
        <v>3740</v>
      </c>
      <c r="B65" s="561"/>
      <c r="C65" s="562" t="s">
        <v>3409</v>
      </c>
      <c r="D65" s="563" t="s">
        <v>3367</v>
      </c>
      <c r="E65" s="562" t="s">
        <v>3410</v>
      </c>
      <c r="F65" s="561">
        <v>0</v>
      </c>
      <c r="G65" s="561" t="s">
        <v>3619</v>
      </c>
      <c r="H65" s="638" t="str">
        <f>IF(AND(ISBLANK('AF04'!D34),ISBLANK('BA02'!D49)),"W trakcie weryfikacji",IF(ROUND((AF04.2._E)-(BA02.4.2._A),2)=0,"Weryfikacja formuły OK","Błędna wartość formuły walidacyjnej"))</f>
        <v>Weryfikacja formuły OK</v>
      </c>
    </row>
    <row r="66" spans="1:8" x14ac:dyDescent="0.25">
      <c r="A66" s="561" t="s">
        <v>3741</v>
      </c>
      <c r="B66" s="561"/>
      <c r="C66" s="562" t="s">
        <v>3411</v>
      </c>
      <c r="D66" s="563" t="s">
        <v>3367</v>
      </c>
      <c r="E66" s="562" t="s">
        <v>3412</v>
      </c>
      <c r="F66" s="561">
        <v>0</v>
      </c>
      <c r="G66" s="561" t="s">
        <v>3619</v>
      </c>
      <c r="H66" s="638" t="str">
        <f>IF(AND(ISBLANK('AF04'!D34),ISBLANK('BA02'!D49)),"W trakcie weryfikacji",IF(ROUND((AF04.3._E)-(BA02.4.3._A),2)=0,"Weryfikacja formuły OK","Błędna wartość formuły walidacyjnej"))</f>
        <v>Weryfikacja formuły OK</v>
      </c>
    </row>
    <row r="67" spans="1:8" x14ac:dyDescent="0.25">
      <c r="A67" s="561" t="s">
        <v>3742</v>
      </c>
      <c r="B67" s="561"/>
      <c r="C67" s="562" t="s">
        <v>3413</v>
      </c>
      <c r="D67" s="563" t="s">
        <v>3367</v>
      </c>
      <c r="E67" s="562" t="s">
        <v>3414</v>
      </c>
      <c r="F67" s="561">
        <v>0</v>
      </c>
      <c r="G67" s="561" t="s">
        <v>3619</v>
      </c>
      <c r="H67" s="638" t="str">
        <f>IF(AND(ISBLANK('AF05'!D25),ISBLANK('BA02'!D49)),"W trakcie weryfikacji",IF(ROUND((AF05.1._E)-(BA02.5.1._A),2)=0,"Weryfikacja formuły OK","Błędna wartość formuły walidacyjnej"))</f>
        <v>Weryfikacja formuły OK</v>
      </c>
    </row>
    <row r="68" spans="1:8" x14ac:dyDescent="0.25">
      <c r="A68" s="561" t="s">
        <v>3743</v>
      </c>
      <c r="B68" s="561"/>
      <c r="C68" s="562" t="s">
        <v>3415</v>
      </c>
      <c r="D68" s="563" t="s">
        <v>3367</v>
      </c>
      <c r="E68" s="562" t="s">
        <v>3416</v>
      </c>
      <c r="F68" s="561">
        <v>0</v>
      </c>
      <c r="G68" s="561" t="s">
        <v>3619</v>
      </c>
      <c r="H68" s="638" t="str">
        <f>IF(AND(ISBLANK('AF05'!D25),ISBLANK('BA02'!D49)),"W trakcie weryfikacji",IF(ROUND((AF05.2._E)-(BA02.5.2._A),2)=0,"Weryfikacja formuły OK","Błędna wartość formuły walidacyjnej"))</f>
        <v>Weryfikacja formuły OK</v>
      </c>
    </row>
    <row r="69" spans="1:8" x14ac:dyDescent="0.25">
      <c r="A69" s="561" t="s">
        <v>3744</v>
      </c>
      <c r="B69" s="561"/>
      <c r="C69" s="562" t="s">
        <v>3431</v>
      </c>
      <c r="D69" s="563" t="s">
        <v>3367</v>
      </c>
      <c r="E69" s="562" t="s">
        <v>3432</v>
      </c>
      <c r="F69" s="561">
        <v>0</v>
      </c>
      <c r="G69" s="561" t="s">
        <v>3619</v>
      </c>
      <c r="H69" s="638" t="str">
        <f>IF(AND(ISBLANK('PA01'!D25),ISBLANK('BA02'!D49)),"W trakcie weryfikacji",IF(ROUND((PA01.1._A+PA01.2._A)-(BA02.9._A),2)=0,"Weryfikacja formuły OK","Błędna wartość formuły walidacyjnej"))</f>
        <v>Weryfikacja formuły OK</v>
      </c>
    </row>
    <row r="70" spans="1:8" x14ac:dyDescent="0.25">
      <c r="A70" s="561" t="s">
        <v>3745</v>
      </c>
      <c r="B70" s="561"/>
      <c r="C70" s="562" t="s">
        <v>3433</v>
      </c>
      <c r="D70" s="563" t="s">
        <v>3367</v>
      </c>
      <c r="E70" s="562" t="s">
        <v>3434</v>
      </c>
      <c r="F70" s="561">
        <v>0</v>
      </c>
      <c r="G70" s="561" t="s">
        <v>3619</v>
      </c>
      <c r="H70" s="638" t="str">
        <f>IF(AND(ISBLANK('ZF02'!D49),ISBLANK('BP02'!D45)),"W trakcie weryfikacji",IF(ROUND((ZF02.1._A)-(BP02.1.2.1._A),2)=0,"Weryfikacja formuły OK","Błędna wartość formuły walidacyjnej"))</f>
        <v>Weryfikacja formuły OK</v>
      </c>
    </row>
    <row r="71" spans="1:8" x14ac:dyDescent="0.25">
      <c r="A71" s="561" t="s">
        <v>3746</v>
      </c>
      <c r="B71" s="561"/>
      <c r="C71" s="562" t="s">
        <v>3435</v>
      </c>
      <c r="D71" s="563" t="s">
        <v>3367</v>
      </c>
      <c r="E71" s="562" t="s">
        <v>3436</v>
      </c>
      <c r="F71" s="561">
        <v>0</v>
      </c>
      <c r="G71" s="561" t="s">
        <v>3619</v>
      </c>
      <c r="H71" s="638" t="str">
        <f>IF(AND(ISBLANK('ZF02'!D49),ISBLANK('BP02'!D45)),"W trakcie weryfikacji",IF(ROUND((ZF02.1._B)-(BP02.1.1.1._A),2)=0,"Weryfikacja formuły OK","Błędna wartość formuły walidacyjnej"))</f>
        <v>Weryfikacja formuły OK</v>
      </c>
    </row>
    <row r="72" spans="1:8" x14ac:dyDescent="0.25">
      <c r="A72" s="561" t="s">
        <v>3747</v>
      </c>
      <c r="B72" s="561"/>
      <c r="C72" s="562" t="s">
        <v>3437</v>
      </c>
      <c r="D72" s="563" t="s">
        <v>3367</v>
      </c>
      <c r="E72" s="562" t="s">
        <v>3438</v>
      </c>
      <c r="F72" s="561">
        <v>0</v>
      </c>
      <c r="G72" s="561" t="s">
        <v>3619</v>
      </c>
      <c r="H72" s="638" t="str">
        <f>IF(AND(ISBLANK('ZF02'!D49),ISBLANK('BP02'!D45)),"W trakcie weryfikacji",IF(ROUND((ZF02.1._C)-(BP02.2.1._A),2)=0,"Weryfikacja formuły OK","Błędna wartość formuły walidacyjnej"))</f>
        <v>Weryfikacja formuły OK</v>
      </c>
    </row>
    <row r="73" spans="1:8" x14ac:dyDescent="0.25">
      <c r="A73" s="561" t="s">
        <v>3748</v>
      </c>
      <c r="B73" s="561"/>
      <c r="C73" s="562" t="s">
        <v>3439</v>
      </c>
      <c r="D73" s="563" t="s">
        <v>3367</v>
      </c>
      <c r="E73" s="562" t="s">
        <v>3440</v>
      </c>
      <c r="F73" s="561">
        <v>0</v>
      </c>
      <c r="G73" s="561" t="s">
        <v>3619</v>
      </c>
      <c r="H73" s="638" t="str">
        <f>IF(AND(ISBLANK('ZF02'!D49),ISBLANK('BP02'!D45)),"W trakcie weryfikacji",IF(ROUND((ZF02.2._A)-(BP02.1.2.2._A),2)=0,"Weryfikacja formuły OK","Błędna wartość formuły walidacyjnej"))</f>
        <v>Weryfikacja formuły OK</v>
      </c>
    </row>
    <row r="74" spans="1:8" x14ac:dyDescent="0.25">
      <c r="A74" s="561" t="s">
        <v>3749</v>
      </c>
      <c r="B74" s="561"/>
      <c r="C74" s="562" t="s">
        <v>3441</v>
      </c>
      <c r="D74" s="563" t="s">
        <v>3367</v>
      </c>
      <c r="E74" s="562" t="s">
        <v>3442</v>
      </c>
      <c r="F74" s="561">
        <v>0</v>
      </c>
      <c r="G74" s="561" t="s">
        <v>3619</v>
      </c>
      <c r="H74" s="638" t="str">
        <f>IF(AND(ISBLANK('ZF02'!D49),ISBLANK('BP02'!D45)),"W trakcie weryfikacji",IF(ROUND((ZF02.2._B)-(BP02.1.1.2._A),2)=0,"Weryfikacja formuły OK","Błędna wartość formuły walidacyjnej"))</f>
        <v>Weryfikacja formuły OK</v>
      </c>
    </row>
    <row r="75" spans="1:8" x14ac:dyDescent="0.25">
      <c r="A75" s="561" t="s">
        <v>3750</v>
      </c>
      <c r="B75" s="561"/>
      <c r="C75" s="562" t="s">
        <v>3443</v>
      </c>
      <c r="D75" s="563" t="s">
        <v>3367</v>
      </c>
      <c r="E75" s="562" t="s">
        <v>3444</v>
      </c>
      <c r="F75" s="561">
        <v>0</v>
      </c>
      <c r="G75" s="561" t="s">
        <v>3619</v>
      </c>
      <c r="H75" s="638" t="str">
        <f>IF(AND(ISBLANK('ZF02'!D49),ISBLANK('BP02'!D45)),"W trakcie weryfikacji",IF(ROUND((ZF02.2._C)-(BP02.2.2._A),2)=0,"Weryfikacja formuły OK","Błędna wartość formuły walidacyjnej"))</f>
        <v>Weryfikacja formuły OK</v>
      </c>
    </row>
    <row r="76" spans="1:8" x14ac:dyDescent="0.25">
      <c r="A76" s="561" t="s">
        <v>3751</v>
      </c>
      <c r="B76" s="561"/>
      <c r="C76" s="562" t="s">
        <v>3445</v>
      </c>
      <c r="D76" s="563" t="s">
        <v>3367</v>
      </c>
      <c r="E76" s="562" t="s">
        <v>3446</v>
      </c>
      <c r="F76" s="561">
        <v>0</v>
      </c>
      <c r="G76" s="561" t="s">
        <v>3619</v>
      </c>
      <c r="H76" s="638" t="str">
        <f>IF(AND(ISBLANK('ZF02'!D49),ISBLANK('BP02'!D45)),"W trakcie weryfikacji",IF(ROUND((ZF02.3._A)-(BP02.1.2.3._A),2)=0,"Weryfikacja formuły OK","Błędna wartość formuły walidacyjnej"))</f>
        <v>Weryfikacja formuły OK</v>
      </c>
    </row>
    <row r="77" spans="1:8" x14ac:dyDescent="0.25">
      <c r="A77" s="561" t="s">
        <v>3752</v>
      </c>
      <c r="B77" s="561"/>
      <c r="C77" s="562" t="s">
        <v>3447</v>
      </c>
      <c r="D77" s="563" t="s">
        <v>3367</v>
      </c>
      <c r="E77" s="562" t="s">
        <v>3448</v>
      </c>
      <c r="F77" s="561">
        <v>0</v>
      </c>
      <c r="G77" s="561" t="s">
        <v>3619</v>
      </c>
      <c r="H77" s="638" t="str">
        <f>IF(AND(ISBLANK('ZF02'!D49),ISBLANK('BP02'!D45)),"W trakcie weryfikacji",IF(ROUND((ZF02.3._B)-(BP02.1.1.3._A),2)=0,"Weryfikacja formuły OK","Błędna wartość formuły walidacyjnej"))</f>
        <v>Weryfikacja formuły OK</v>
      </c>
    </row>
    <row r="78" spans="1:8" x14ac:dyDescent="0.25">
      <c r="A78" s="561" t="s">
        <v>3753</v>
      </c>
      <c r="B78" s="561"/>
      <c r="C78" s="562" t="s">
        <v>3449</v>
      </c>
      <c r="D78" s="563" t="s">
        <v>3367</v>
      </c>
      <c r="E78" s="562" t="s">
        <v>3450</v>
      </c>
      <c r="F78" s="561">
        <v>0</v>
      </c>
      <c r="G78" s="561" t="s">
        <v>3619</v>
      </c>
      <c r="H78" s="638" t="str">
        <f>IF(AND(ISBLANK('ZF02'!D49),ISBLANK('BP02'!D45)),"W trakcie weryfikacji",IF(ROUND((ZF02.3._C)-(BP02.2.3._A),2)=0,"Weryfikacja formuły OK","Błędna wartość formuły walidacyjnej"))</f>
        <v>Weryfikacja formuły OK</v>
      </c>
    </row>
    <row r="79" spans="1:8" x14ac:dyDescent="0.25">
      <c r="A79" s="561" t="s">
        <v>3754</v>
      </c>
      <c r="B79" s="561"/>
      <c r="C79" s="562" t="s">
        <v>3457</v>
      </c>
      <c r="D79" s="563" t="s">
        <v>3367</v>
      </c>
      <c r="E79" s="562" t="s">
        <v>3458</v>
      </c>
      <c r="F79" s="561">
        <v>0</v>
      </c>
      <c r="G79" s="561" t="s">
        <v>3619</v>
      </c>
      <c r="H79" s="638" t="str">
        <f>IF(AND(ISBLANK('RMK02'!D23),ISBLANK('BP02'!D45)),"W trakcie weryfikacji",IF(ROUND((RMK02.1._A)-(BP02.5._A),2)=0,"Weryfikacja formuły OK","Błędna wartość formuły walidacyjnej"))</f>
        <v>Weryfikacja formuły OK</v>
      </c>
    </row>
    <row r="80" spans="1:8" ht="45" x14ac:dyDescent="0.25">
      <c r="A80" s="561" t="s">
        <v>3755</v>
      </c>
      <c r="B80" s="561"/>
      <c r="C80" s="562" t="s">
        <v>3820</v>
      </c>
      <c r="D80" s="563" t="s">
        <v>3367</v>
      </c>
      <c r="E80" s="562" t="s">
        <v>3516</v>
      </c>
      <c r="F80" s="561">
        <v>0</v>
      </c>
      <c r="G80" s="561" t="s">
        <v>3619</v>
      </c>
      <c r="H80" s="638" t="str">
        <f>IF(AND(ISBLANK('PO01'!D59),ISBLANK('RZS02'!D70)),"W trakcie weryfikacji",IF(ROUND((PO01.1._A+PO01.1._B+PO01.1._C+PO01.1._D+PO01.1._E+PO01.1._F+PO01.1._G+PO01.7._A+PO01.7._B+PO01.7._C+PO01.7._D+PO01.7._E+PO01.7._F+PO01.7._G)-(RZS02.1.5._A),2)=0,"Weryfikacja formuły OK","Błędna wartość formuły walidacyjnej"))</f>
        <v>Weryfikacja formuły OK</v>
      </c>
    </row>
    <row r="81" spans="1:8" ht="45" x14ac:dyDescent="0.25">
      <c r="A81" s="561" t="s">
        <v>3756</v>
      </c>
      <c r="B81" s="561"/>
      <c r="C81" s="562" t="s">
        <v>3821</v>
      </c>
      <c r="D81" s="563" t="s">
        <v>3367</v>
      </c>
      <c r="E81" s="562" t="s">
        <v>3517</v>
      </c>
      <c r="F81" s="561">
        <v>0</v>
      </c>
      <c r="G81" s="561" t="s">
        <v>3619</v>
      </c>
      <c r="H81" s="638" t="str">
        <f>IF(AND(ISBLANK('PO01'!D59),ISBLANK('RZS02'!D70)),"W trakcie weryfikacji",IF(ROUND((PO01.2._A+PO01.2._B+PO01.2._C+PO01.2._D+PO01.2._E+PO01.2._F+PO01.2._G+PO01.3._A+PO01.3._B+PO01.3._C+PO01.3._D+PO01.3._E+PO01.3._F+PO01.3._G)-(RZS02.1.1._A),2)=0,"Weryfikacja formuły OK","Błędna wartość formuły walidacyjnej"))</f>
        <v>Weryfikacja formuły OK</v>
      </c>
    </row>
    <row r="82" spans="1:8" ht="30" x14ac:dyDescent="0.25">
      <c r="A82" s="561" t="s">
        <v>3757</v>
      </c>
      <c r="B82" s="561"/>
      <c r="C82" s="562" t="s">
        <v>3822</v>
      </c>
      <c r="D82" s="563" t="s">
        <v>3367</v>
      </c>
      <c r="E82" s="562" t="s">
        <v>3518</v>
      </c>
      <c r="F82" s="561">
        <v>0</v>
      </c>
      <c r="G82" s="561" t="s">
        <v>3619</v>
      </c>
      <c r="H82" s="638" t="str">
        <f>IF(AND(ISBLANK('PO01'!D59),ISBLANK('RZS02'!D70)),"W trakcie weryfikacji",IF(ROUND((PO01.4._A+PO01.4._B+PO01.4._C+PO01.4._D+PO01.4._E+PO01.4._F+PO01.4._G)-(RZS02.1.2._A),2)=0,"Weryfikacja formuły OK","Błędna wartość formuły walidacyjnej"))</f>
        <v>Weryfikacja formuły OK</v>
      </c>
    </row>
    <row r="83" spans="1:8" ht="30" x14ac:dyDescent="0.25">
      <c r="A83" s="561" t="s">
        <v>3758</v>
      </c>
      <c r="B83" s="561"/>
      <c r="C83" s="562" t="s">
        <v>3823</v>
      </c>
      <c r="D83" s="563" t="s">
        <v>3367</v>
      </c>
      <c r="E83" s="562" t="s">
        <v>3519</v>
      </c>
      <c r="F83" s="561">
        <v>0</v>
      </c>
      <c r="G83" s="561" t="s">
        <v>3619</v>
      </c>
      <c r="H83" s="638" t="str">
        <f>IF(AND(ISBLANK('PO01'!D59),ISBLANK('RZS02'!D70)),"W trakcie weryfikacji",IF(ROUND((PO01.5._A+PO01.5._B+PO01.5._C+PO01.5._D+PO01.5._E+PO01.5._F+PO01.5._G)-(RZS02.1.4._A),2)=0,"Weryfikacja formuły OK","Błędna wartość formuły walidacyjnej"))</f>
        <v>Weryfikacja formuły OK</v>
      </c>
    </row>
    <row r="84" spans="1:8" ht="30" x14ac:dyDescent="0.25">
      <c r="A84" s="561" t="s">
        <v>3759</v>
      </c>
      <c r="B84" s="561"/>
      <c r="C84" s="562" t="s">
        <v>3824</v>
      </c>
      <c r="D84" s="563" t="s">
        <v>3367</v>
      </c>
      <c r="E84" s="562" t="s">
        <v>3520</v>
      </c>
      <c r="F84" s="561">
        <v>0</v>
      </c>
      <c r="G84" s="561" t="s">
        <v>3619</v>
      </c>
      <c r="H84" s="638" t="str">
        <f>IF(AND(ISBLANK('PO01'!D59),ISBLANK('RZS02'!D70)),"W trakcie weryfikacji",IF(ROUND((PO01.6._A+PO01.6._B+PO01.6._C+PO01.6._D+PO01.6._E+PO01.6._F+PO01.6._G)-(RZS02.1.3._A),2)=0,"Weryfikacja formuły OK","Błędna wartość formuły walidacyjnej"))</f>
        <v>Weryfikacja formuły OK</v>
      </c>
    </row>
    <row r="85" spans="1:8" ht="30" x14ac:dyDescent="0.25">
      <c r="A85" s="561" t="s">
        <v>3760</v>
      </c>
      <c r="B85" s="561"/>
      <c r="C85" s="562" t="s">
        <v>3825</v>
      </c>
      <c r="D85" s="563" t="s">
        <v>3367</v>
      </c>
      <c r="E85" s="562" t="s">
        <v>3521</v>
      </c>
      <c r="F85" s="561">
        <v>0</v>
      </c>
      <c r="G85" s="561" t="s">
        <v>3619</v>
      </c>
      <c r="H85" s="638" t="str">
        <f>IF(AND(ISBLANK('PO02'!D18),ISBLANK('RZS02'!D70)),"W trakcie weryfikacji",IF(ROUND((PO02.7._A+PO02.7._B+PO02.7._C+PO02.7._D+PO02.7._E+PO02.7._F+PO02.7._G)-(RZS02.1._A),2)=0,"Weryfikacja formuły OK","Błędna wartość formuły walidacyjnej"))</f>
        <v>Weryfikacja formuły OK</v>
      </c>
    </row>
    <row r="86" spans="1:8" ht="45" x14ac:dyDescent="0.25">
      <c r="A86" s="561" t="s">
        <v>3761</v>
      </c>
      <c r="B86" s="561"/>
      <c r="C86" s="562" t="s">
        <v>3817</v>
      </c>
      <c r="D86" s="563" t="s">
        <v>3367</v>
      </c>
      <c r="E86" s="562" t="s">
        <v>3522</v>
      </c>
      <c r="F86" s="561">
        <v>0</v>
      </c>
      <c r="G86" s="561" t="s">
        <v>3619</v>
      </c>
      <c r="H86" s="638" t="str">
        <f>IF(AND(ISBLANK('KO01'!D45),ISBLANK('RZS02'!D70)),"W trakcie weryfikacji",IF(ROUND((KO01.1._A+KO01.1._B+KO01.1._C+KO01.1._D+KO01.1._E+KO01.1._F+KO01.1._G+KO01.2._A+KO01.2._B+KO01.2._C+KO01.2._D+KO01.2._E+KO01.2._F+KO01.2._G)-(RZS02.2.1._A),2)=0,"Weryfikacja formuły OK","Błędna wartość formuły walidacyjnej"))</f>
        <v>Weryfikacja formuły OK</v>
      </c>
    </row>
    <row r="87" spans="1:8" ht="30" x14ac:dyDescent="0.25">
      <c r="A87" s="561" t="s">
        <v>3762</v>
      </c>
      <c r="B87" s="561"/>
      <c r="C87" s="562" t="s">
        <v>3818</v>
      </c>
      <c r="D87" s="563" t="s">
        <v>3367</v>
      </c>
      <c r="E87" s="562" t="s">
        <v>3523</v>
      </c>
      <c r="F87" s="561">
        <v>0</v>
      </c>
      <c r="G87" s="561" t="s">
        <v>3619</v>
      </c>
      <c r="H87" s="638" t="str">
        <f>IF(AND(ISBLANK('KO01'!D45),ISBLANK('RZS02'!D70)),"W trakcie weryfikacji",IF(ROUND((KO01.3._A+KO01.3._B+KO01.3._C+KO01.3._D+KO01.3._E+KO01.3._F+KO01.3._G)-(RZS02.2.2._A),2)=0,"Weryfikacja formuły OK","Błędna wartość formuły walidacyjnej"))</f>
        <v>Weryfikacja formuły OK</v>
      </c>
    </row>
    <row r="88" spans="1:8" ht="30" x14ac:dyDescent="0.25">
      <c r="A88" s="561" t="s">
        <v>3763</v>
      </c>
      <c r="B88" s="561"/>
      <c r="C88" s="562" t="s">
        <v>3819</v>
      </c>
      <c r="D88" s="563" t="s">
        <v>3367</v>
      </c>
      <c r="E88" s="562" t="s">
        <v>3524</v>
      </c>
      <c r="F88" s="561">
        <v>0</v>
      </c>
      <c r="G88" s="561" t="s">
        <v>3619</v>
      </c>
      <c r="H88" s="638" t="str">
        <f>IF(AND(ISBLANK('KO01'!D45),ISBLANK('RZS02'!D70)),"W trakcie weryfikacji",IF(ROUND((KO01.4._A+KO01.4._B+KO01.4._C+KO01.4._D+KO01.4._E+KO01.4._F+KO01.4._G)-(RZS02.2.3._A),2)=0,"Weryfikacja formuły OK","Błędna wartość formuły walidacyjnej"))</f>
        <v>Weryfikacja formuły OK</v>
      </c>
    </row>
    <row r="89" spans="1:8" x14ac:dyDescent="0.25">
      <c r="A89" s="561" t="s">
        <v>3764</v>
      </c>
      <c r="B89" s="561" t="s">
        <v>3365</v>
      </c>
      <c r="C89" s="562" t="s">
        <v>3371</v>
      </c>
      <c r="D89" s="563" t="s">
        <v>3367</v>
      </c>
      <c r="E89" s="562" t="s">
        <v>3368</v>
      </c>
      <c r="F89" s="561">
        <v>0</v>
      </c>
      <c r="G89" s="561" t="s">
        <v>3620</v>
      </c>
      <c r="H89" s="638" t="str">
        <f>IF(AND(ISBLANK('PKZ02'!D31),ISBLANK('BA02'!D49)),"W trakcie weryfikacji",IF(ROUND((PKZ02.16._A)-(BA02.10._A),2)=0,"Weryfikacja formuły OK","Błędna wartość formuły walidacyjnej"))</f>
        <v>Weryfikacja formuły OK</v>
      </c>
    </row>
    <row r="90" spans="1:8" ht="120" x14ac:dyDescent="0.25">
      <c r="A90" s="561" t="s">
        <v>3766</v>
      </c>
      <c r="B90" s="561" t="s">
        <v>300</v>
      </c>
      <c r="C90" s="562" t="s">
        <v>3463</v>
      </c>
      <c r="D90" s="563" t="s">
        <v>3367</v>
      </c>
      <c r="E90" s="562" t="s">
        <v>3464</v>
      </c>
      <c r="F90" s="561">
        <v>0</v>
      </c>
      <c r="G90" s="561" t="s">
        <v>3620</v>
      </c>
      <c r="H90" s="638" t="str">
        <f>IF(AND(ISBLANK('DPW01'!D17),ISBLANK('BA02'!D49)),"W trakcie weryfikacji",IF(ROUND((DPW01.1._A+DPW01.1._B+DPW01.1._C+ DPW01.1._D+DPW01.1._E+DPW01.1._F+DPW01.1._G+DPW01.1._H+DPW01.1._I+DPW01.1._J+DPW01.1._K+DPW01.1._L+DPW01.1._M+DPW01.1._N+DPW01.1._O+DPW01.1._P+DPW01.1._R+DPW01.1._S+DPW01.1._T+DPW01.1._U+DPW01.1._V+DPW01.1._W+DPW01.1._X+DPW01.1._Y+DPW01.1._Z+DPW01.1._AA+DPW01.1._AB+DPW01.1._AC+DPW01.1._AD+DPW01.1._AE+DPW01.1._AF+DPW01.1._AG+DPW01.1._AH+DPW01.1._AI+DPW01.1._AJ)-(BA02.2.1.2._A+BA02.2.2.2._A+BA02.3.2._A+BA02.4.2._A+BA02.5.1._A),2)=0,"Weryfikacja formuły OK","Błędna wartość formuły walidacyjnej"))</f>
        <v>Weryfikacja formuły OK</v>
      </c>
    </row>
    <row r="91" spans="1:8" ht="30" x14ac:dyDescent="0.25">
      <c r="A91" s="561" t="s">
        <v>3767</v>
      </c>
      <c r="B91" s="561" t="s">
        <v>300</v>
      </c>
      <c r="C91" s="562" t="s">
        <v>3465</v>
      </c>
      <c r="D91" s="563" t="s">
        <v>3367</v>
      </c>
      <c r="E91" s="562" t="s">
        <v>3464</v>
      </c>
      <c r="F91" s="561">
        <v>0</v>
      </c>
      <c r="G91" s="561" t="s">
        <v>3620</v>
      </c>
      <c r="H91" s="638" t="str">
        <f>IF(AND(ISBLANK('DPW02'!D26),ISBLANK('BA02'!D49)),"W trakcie weryfikacji",IF(ROUND((DPW02.2._H)-(BA02.2.1.2._A+BA02.2.2.2._A+BA02.3.2._A+BA02.4.2._A+BA02.5.1._A),2)=0,"Weryfikacja formuły OK","Błędna wartość formuły walidacyjnej"))</f>
        <v>Weryfikacja formuły OK</v>
      </c>
    </row>
    <row r="92" spans="1:8" ht="30" x14ac:dyDescent="0.25">
      <c r="A92" s="561" t="s">
        <v>3768</v>
      </c>
      <c r="B92" s="561" t="s">
        <v>300</v>
      </c>
      <c r="C92" s="562" t="s">
        <v>3467</v>
      </c>
      <c r="D92" s="563" t="s">
        <v>3367</v>
      </c>
      <c r="E92" s="562" t="s">
        <v>3464</v>
      </c>
      <c r="F92" s="561">
        <v>0</v>
      </c>
      <c r="G92" s="561" t="s">
        <v>3620</v>
      </c>
      <c r="H92" s="638" t="str">
        <f>IF(AND(ISBLANK('DPW06'!D16),ISBLANK('BA02'!D49)),"W trakcie weryfikacji",IF(ROUND((DPW06.4._A+DPW06.4._B+DPW06.4._C+DPW06.4._D+DPW06.4._E+DPW06.4._F+DPW06.4._G)-(BA02.2.1.2._A+BA02.2.2.2._A+BA02.3.2._A+BA02.4.2._A+BA02.5.1._A),2)=0,"Weryfikacja formuły OK","Błędna wartość formuły walidacyjnej"))</f>
        <v>Weryfikacja formuły OK</v>
      </c>
    </row>
    <row r="93" spans="1:8" ht="30" x14ac:dyDescent="0.25">
      <c r="A93" s="561" t="s">
        <v>3769</v>
      </c>
      <c r="B93" s="561" t="s">
        <v>300</v>
      </c>
      <c r="C93" s="562" t="s">
        <v>3585</v>
      </c>
      <c r="D93" s="563" t="s">
        <v>3367</v>
      </c>
      <c r="E93" s="562" t="s">
        <v>3464</v>
      </c>
      <c r="F93" s="561">
        <v>0</v>
      </c>
      <c r="G93" s="561" t="s">
        <v>3620</v>
      </c>
      <c r="H93" s="638" t="str">
        <f>IF(AND(ISBLANK('DPW07'!D18),ISBLANK('BA02'!D49)),"W trakcie weryfikacji",IF(ROUND((DPW07.7._A+DPW07.7._B+DPW07.7._C+DPW07.7._D+DPW07.7._E+DPW07.7._F+DPW07.7._G)-(BA02.2.1.2._A+BA02.2.2.2._A+BA02.3.2._A+BA02.4.2._A+BA02.5.1._A),2)=0,"Weryfikacja formuły OK","Błędna wartość formuły walidacyjnej"))</f>
        <v>Weryfikacja formuły OK</v>
      </c>
    </row>
    <row r="94" spans="1:8" x14ac:dyDescent="0.25">
      <c r="A94" s="561" t="s">
        <v>3770</v>
      </c>
      <c r="B94" s="561" t="s">
        <v>3535</v>
      </c>
      <c r="C94" s="562" t="s">
        <v>3538</v>
      </c>
      <c r="D94" s="563" t="s">
        <v>3367</v>
      </c>
      <c r="E94" s="562" t="s">
        <v>3537</v>
      </c>
      <c r="F94" s="561">
        <v>0</v>
      </c>
      <c r="G94" s="561" t="s">
        <v>3620</v>
      </c>
      <c r="H94" s="638" t="str">
        <f>IF(AND(ISBLANK('FS01'!D14),ISBLANK('BA02'!D49)),"W trakcie weryfikacji",IF(ROUND((FS01.5._A)-(BA02.9.1._A),2)=0,"Weryfikacja formuły OK","Błędna wartość formuły walidacyjnej"))</f>
        <v>Weryfikacja formuły OK</v>
      </c>
    </row>
    <row r="95" spans="1:8" x14ac:dyDescent="0.25">
      <c r="A95" s="561" t="s">
        <v>3771</v>
      </c>
      <c r="B95" s="561" t="s">
        <v>3</v>
      </c>
      <c r="C95" s="562" t="s">
        <v>3379</v>
      </c>
      <c r="D95" s="563" t="s">
        <v>3367</v>
      </c>
      <c r="E95" s="562" t="s">
        <v>3664</v>
      </c>
      <c r="F95" s="561">
        <v>0</v>
      </c>
      <c r="G95" s="561" t="s">
        <v>3620</v>
      </c>
      <c r="H95" s="638" t="str">
        <f>IF(AND(ISBLANK('FW02'!D18),ISBLANK('BP02'!D45)),"W trakcie weryfikacji",IF(ROUND((FW02.8._B)-(BP02.8._A),2)=0,"Weryfikacja formuły OK","Błędna wartość formuły walidacyjnej"))</f>
        <v>Weryfikacja formuły OK</v>
      </c>
    </row>
    <row r="96" spans="1:8" x14ac:dyDescent="0.25">
      <c r="A96" s="561" t="s">
        <v>3765</v>
      </c>
      <c r="B96" s="561" t="s">
        <v>128</v>
      </c>
      <c r="C96" s="562" t="s">
        <v>3377</v>
      </c>
      <c r="D96" s="563" t="s">
        <v>3367</v>
      </c>
      <c r="E96" s="562" t="s">
        <v>3376</v>
      </c>
      <c r="F96" s="561">
        <v>0</v>
      </c>
      <c r="G96" s="561" t="s">
        <v>3620</v>
      </c>
      <c r="H96" s="638" t="str">
        <f>IF(AND(ISBLANK('PKZ02'!D31),ISBLANK('FWW01'!D50)),"W trakcie weryfikacji",IF(ROUND((PKZ02.8._A)-(FWW01.18._A),2)=0,"Weryfikacja formuły OK","Błędna wartość formuły walidacyjnej"))</f>
        <v>Weryfikacja formuły OK</v>
      </c>
    </row>
    <row r="97" spans="1:8" ht="75" x14ac:dyDescent="0.25">
      <c r="A97" s="561" t="s">
        <v>3772</v>
      </c>
      <c r="B97" s="561" t="s">
        <v>512</v>
      </c>
      <c r="C97" s="562" t="s">
        <v>3586</v>
      </c>
      <c r="D97" s="563" t="s">
        <v>3367</v>
      </c>
      <c r="E97" s="562" t="s">
        <v>3468</v>
      </c>
      <c r="F97" s="561">
        <v>0</v>
      </c>
      <c r="G97" s="561" t="s">
        <v>3620</v>
      </c>
      <c r="H97" s="638" t="str">
        <f>IF(AND(ISBLANK('DPW01'!D17),ISBLANK('BA02'!D49)),"W trakcie weryfikacji",IF(ROUND((DPW01.2._C+DPW01.2._E+DPW01.2._F+DPW01.2._G+DPW01.2._J+DPW01.2._M+DPW01.2._N+DPW01.2._R+DPW01.2._U+DPW01.2._V+DPW01.2._Y+DPW01.2._AB+DPW01.2._AC+DPW01.2._AF+DPW01.2._AI+DPW01.2._AJ+DPW01.2._D+DPW01.2._K+DPW01.2._S+DPW01.2._Z+DPW01.2._AG)-(BA02.2.1.1._A+BA02.2.2.1._A+BA02.3.1._A),2)=0,"Weryfikacja formuły OK","Błędna wartość formuły walidacyjnej"))</f>
        <v>Weryfikacja formuły OK</v>
      </c>
    </row>
    <row r="98" spans="1:8" ht="30" x14ac:dyDescent="0.25">
      <c r="A98" s="561" t="s">
        <v>3773</v>
      </c>
      <c r="B98" s="561" t="s">
        <v>512</v>
      </c>
      <c r="C98" s="562" t="s">
        <v>3469</v>
      </c>
      <c r="D98" s="563" t="s">
        <v>3367</v>
      </c>
      <c r="E98" s="562" t="s">
        <v>3468</v>
      </c>
      <c r="F98" s="561">
        <v>0</v>
      </c>
      <c r="G98" s="561" t="s">
        <v>3620</v>
      </c>
      <c r="H98" s="638" t="str">
        <f>IF(AND(ISBLANK('DPW02'!D26),ISBLANK('BA02'!D49)),"W trakcie weryfikacji",IF(ROUND((DPW02.1._H)-(BA02.2.1.1._A+BA02.2.2.1._A+BA02.3.1._A),2)=0,"Weryfikacja formuły OK","Błędna wartość formuły walidacyjnej"))</f>
        <v>Weryfikacja formuły OK</v>
      </c>
    </row>
    <row r="99" spans="1:8" ht="30" x14ac:dyDescent="0.25">
      <c r="A99" s="561" t="s">
        <v>3774</v>
      </c>
      <c r="B99" s="561" t="s">
        <v>512</v>
      </c>
      <c r="C99" s="562" t="s">
        <v>3470</v>
      </c>
      <c r="D99" s="563" t="s">
        <v>3367</v>
      </c>
      <c r="E99" s="562" t="s">
        <v>3468</v>
      </c>
      <c r="F99" s="561">
        <v>0</v>
      </c>
      <c r="G99" s="561" t="s">
        <v>3620</v>
      </c>
      <c r="H99" s="638" t="str">
        <f>IF(AND(ISBLANK('DPW04'!D33),ISBLANK('BA02'!D49)),"W trakcie weryfikacji",IF(ROUND((DPW04.4._B+DPW04.4._D+DPW04.4._F+DPW04.4._H)-(BA02.2.1.1._A+BA02.2.2.1._A+BA02.3.1._A),2)=0,"Weryfikacja formuły OK","Błędna wartość formuły walidacyjnej"))</f>
        <v>Weryfikacja formuły OK</v>
      </c>
    </row>
    <row r="100" spans="1:8" ht="30" x14ac:dyDescent="0.25">
      <c r="A100" s="561" t="s">
        <v>3775</v>
      </c>
      <c r="B100" s="561" t="s">
        <v>3550</v>
      </c>
      <c r="C100" s="562" t="s">
        <v>3605</v>
      </c>
      <c r="D100" s="563" t="s">
        <v>3367</v>
      </c>
      <c r="E100" s="562" t="s">
        <v>3551</v>
      </c>
      <c r="F100" s="561">
        <v>0</v>
      </c>
      <c r="G100" s="561" t="s">
        <v>3620</v>
      </c>
      <c r="H100" s="638" t="str">
        <f>IF(AND(ISBLANK('DPW04'!D33),ISBLANK(IK02A!D41)),"W trakcie weryfikacji",IF(ROUND((DPW04.2.3._B+DPW04.2.3._D+DPW04.2.3._F+DPW04.2.3._H+DPW04.3.3._B+DPW04.3.3._D++DPW04.3.3._F+DPW04.3.3._H)-(IK02A.14._B),2)=0,"Weryfikacja formuły OK","Błędna wartość formuły walidacyjnej"))</f>
        <v>Weryfikacja formuły OK</v>
      </c>
    </row>
    <row r="101" spans="1:8" x14ac:dyDescent="0.25">
      <c r="A101" s="561" t="s">
        <v>3776</v>
      </c>
      <c r="B101" s="561" t="s">
        <v>3550</v>
      </c>
      <c r="C101" s="562" t="s">
        <v>3552</v>
      </c>
      <c r="D101" s="563" t="s">
        <v>3367</v>
      </c>
      <c r="E101" s="562" t="s">
        <v>3551</v>
      </c>
      <c r="F101" s="561">
        <v>0</v>
      </c>
      <c r="G101" s="561" t="s">
        <v>3620</v>
      </c>
      <c r="H101" s="638" t="str">
        <f>IF(AND(ISBLANK('PKZ03'!D46),ISBLANK(IK02A!D41)),"W trakcie weryfikacji",IF(ROUND((PKZ03.4._A)-(IK02A.14._B),2)=0,"Weryfikacja formuły OK","Błędna wartość formuły walidacyjnej"))</f>
        <v>Weryfikacja formuły OK</v>
      </c>
    </row>
    <row r="102" spans="1:8" ht="45" x14ac:dyDescent="0.25">
      <c r="A102" s="561" t="s">
        <v>3777</v>
      </c>
      <c r="B102" s="561" t="s">
        <v>107</v>
      </c>
      <c r="C102" s="562" t="s">
        <v>3484</v>
      </c>
      <c r="D102" s="563" t="s">
        <v>3367</v>
      </c>
      <c r="E102" s="562" t="s">
        <v>3408</v>
      </c>
      <c r="F102" s="561">
        <v>0</v>
      </c>
      <c r="G102" s="561" t="s">
        <v>3620</v>
      </c>
      <c r="H102" s="638" t="str">
        <f>IF(AND(ISBLANK(NWTZ03!D33),ISBLANK('BA02'!D49)),"W trakcie weryfikacji",IF(ROUND((NWTZ03.1._B+NWTZ03.1._D+NWTZ03.1._F+NWTZ03.1._H+NWTZ03.1._J+NWTZ03.1._L+NWTZ03.1._N+NWTZ03.1._P+NWTZ03.1._S+NWTZ03.1._U)-(BA02.4.1._A),2)=0,"Weryfikacja formuły OK","Błędna wartość formuły walidacyjnej"))</f>
        <v>Weryfikacja formuły OK</v>
      </c>
    </row>
    <row r="103" spans="1:8" ht="45" x14ac:dyDescent="0.25">
      <c r="A103" s="561" t="s">
        <v>3778</v>
      </c>
      <c r="B103" s="561" t="s">
        <v>107</v>
      </c>
      <c r="C103" s="562" t="s">
        <v>3485</v>
      </c>
      <c r="D103" s="563" t="s">
        <v>3367</v>
      </c>
      <c r="E103" s="562" t="s">
        <v>3408</v>
      </c>
      <c r="F103" s="561">
        <v>0</v>
      </c>
      <c r="G103" s="561" t="s">
        <v>3620</v>
      </c>
      <c r="H103" s="638" t="str">
        <f>IF(AND(ISBLANK(NWTZ04!D33),ISBLANK('BA02'!D49)),"W trakcie weryfikacji",IF(ROUND((NWTZ04.1._B+NWTZ04.1._D+NWTZ04.1._F+NWTZ04.1._H+NWTZ04.1._J+NWTZ04.1._L+NWTZ04.1._N+NWTZ04.1._P+NWTZ04.1._S+NWTZ04.1._U)-(BA02.4.1._A),2)=0,"Weryfikacja formuły OK","Błędna wartość formuły walidacyjnej"))</f>
        <v>Weryfikacja formuły OK</v>
      </c>
    </row>
    <row r="104" spans="1:8" ht="75" x14ac:dyDescent="0.25">
      <c r="A104" s="561" t="s">
        <v>3779</v>
      </c>
      <c r="B104" s="561" t="s">
        <v>107</v>
      </c>
      <c r="C104" s="562" t="s">
        <v>3486</v>
      </c>
      <c r="D104" s="563" t="s">
        <v>3367</v>
      </c>
      <c r="E104" s="562" t="s">
        <v>3408</v>
      </c>
      <c r="F104" s="561">
        <v>0</v>
      </c>
      <c r="G104" s="561" t="s">
        <v>3620</v>
      </c>
      <c r="H104" s="638" t="str">
        <f>IF(AND(ISBLANK('NO01'!D19),ISBLANK('BA02'!D49)),"W trakcie weryfikacji",IF(ROUND((NO01.8._A+NO01.8._B+NO01.8._C+NO01.8._E+NO01.8._F+NO01.8._H+NO01.8._I+NO01.8._J+NO01.8._L+NO01.8._M+NO01.8._O+NO01.8._P+NO01.8._R+NO01.8._T+NO01.8._U+NO01.8._W+NO01.8._X+NO01.8._Y+NO01.8._AA+NO01.8._AB+NO01.8._AD+NO01.8._AE+NO01.8._AF+NO01.8._AH+NO01.8._AI)-(BA02.4.1._A),2)=0,"Weryfikacja formuły OK","Błędna wartość formuły walidacyjnej"))</f>
        <v>Weryfikacja formuły OK</v>
      </c>
    </row>
    <row r="105" spans="1:8" ht="75" x14ac:dyDescent="0.25">
      <c r="A105" s="561" t="s">
        <v>3780</v>
      </c>
      <c r="B105" s="561" t="s">
        <v>3509</v>
      </c>
      <c r="C105" s="562" t="s">
        <v>3510</v>
      </c>
      <c r="D105" s="563" t="s">
        <v>3367</v>
      </c>
      <c r="E105" s="562" t="s">
        <v>3511</v>
      </c>
      <c r="F105" s="561">
        <v>0</v>
      </c>
      <c r="G105" s="561" t="s">
        <v>3620</v>
      </c>
      <c r="H105" s="638" t="str">
        <f>IF(AND(ISBLANK('ZF08'!D55),ISBLANK('DO03'!D29)),"W trakcie weryfikacji",IF(ROUND((ZF08.4._A+ZF08.4._C+ZF08.4._E+ZF08.4._G+ZF08.4._I+ZF08.4._K)-(DO03.1._A+DO03.1._B+DO03.1._C+DO03.1._D+DO03.1._E+DO03.1._F+DO03.1._G+DO03.2._A+DO03.2._B+DO03.2._C+DO03.2._D+DO03.2._E+DO03.2._F+DO03.2._G),2)=0,"Weryfikacja formuły OK","Błędna wartość formuły walidacyjnej"))</f>
        <v>Weryfikacja formuły OK</v>
      </c>
    </row>
    <row r="106" spans="1:8" ht="30" x14ac:dyDescent="0.25">
      <c r="A106" s="561" t="s">
        <v>3781</v>
      </c>
      <c r="B106" s="561" t="s">
        <v>3509</v>
      </c>
      <c r="C106" s="562" t="s">
        <v>3512</v>
      </c>
      <c r="D106" s="563" t="s">
        <v>3367</v>
      </c>
      <c r="E106" s="562" t="s">
        <v>3510</v>
      </c>
      <c r="F106" s="561">
        <v>0</v>
      </c>
      <c r="G106" s="561" t="s">
        <v>3620</v>
      </c>
      <c r="H106" s="638" t="str">
        <f>IF(AND(ISBLANK('ZF09'!D54),ISBLANK('ZF08'!D55)),"W trakcie weryfikacji",IF(ROUND((ZF09.4._A+ZF09.4._C+ZF09.4._E+ZF09.4._G+ZF09.4._I+ZF09.4._K)-(ZF08.4._A+ZF08.4._C+ZF08.4._E+ZF08.4._G+ZF08.4._I+ZF08.4._K),2)=0,"Weryfikacja formuły OK","Błędna wartość formuły walidacyjnej"))</f>
        <v>Weryfikacja formuły OK</v>
      </c>
    </row>
    <row r="107" spans="1:8" ht="60" x14ac:dyDescent="0.25">
      <c r="A107" s="561" t="s">
        <v>3782</v>
      </c>
      <c r="B107" s="561" t="s">
        <v>3492</v>
      </c>
      <c r="C107" s="562" t="s">
        <v>3493</v>
      </c>
      <c r="D107" s="563" t="s">
        <v>3367</v>
      </c>
      <c r="E107" s="562" t="s">
        <v>3494</v>
      </c>
      <c r="F107" s="561">
        <v>0</v>
      </c>
      <c r="G107" s="561" t="s">
        <v>3620</v>
      </c>
      <c r="H107" s="638" t="str">
        <f>IF(AND(ISBLANK('DO03'!D29),ISBLANK(NWTZ03!D33)),"W trakcie weryfikacji",IF(ROUND((DO03.4._A+DO03.4._B+DO03.4._C+DO03.4._D+DO03.4._E+DO03.4._F+DO03.4._G)-(NWTZ03.1._A+NWTZ03.1._C+NWTZ03.1._E+NWTZ03.1._G+NWTZ03.1._I+NWTZ03.1._K+NWTZ03.1._M+NWTZ03.1._O+NWTZ03.1._R+NWTZ03.1._T),2)=0,"Weryfikacja formuły OK","Błędna wartość formuły walidacyjnej"))</f>
        <v>Weryfikacja formuły OK</v>
      </c>
    </row>
    <row r="108" spans="1:8" x14ac:dyDescent="0.25">
      <c r="A108" s="561" t="s">
        <v>3783</v>
      </c>
      <c r="B108" s="561"/>
      <c r="C108" s="562"/>
      <c r="D108" s="563"/>
      <c r="E108" s="562"/>
      <c r="F108" s="561"/>
      <c r="G108" s="561"/>
      <c r="H108" s="638"/>
    </row>
    <row r="109" spans="1:8" x14ac:dyDescent="0.25">
      <c r="A109" s="561" t="s">
        <v>3784</v>
      </c>
      <c r="B109" s="561" t="s">
        <v>304</v>
      </c>
      <c r="C109" s="562" t="s">
        <v>3541</v>
      </c>
      <c r="D109" s="563" t="s">
        <v>3367</v>
      </c>
      <c r="E109" s="562" t="s">
        <v>3540</v>
      </c>
      <c r="F109" s="561">
        <v>0</v>
      </c>
      <c r="G109" s="561" t="s">
        <v>3620</v>
      </c>
      <c r="H109" s="638" t="str">
        <f>IF(AND(ISBLANK('PKZ03'!D46),ISBLANK(IK02A!D41)),"W trakcie weryfikacji",IF(ROUND((PKZ03.1._A)-(IK02A.6._B+IK02A.7._B+IK02A.17._B),2)=0,"Weryfikacja formuły OK","Błędna wartość formuły walidacyjnej"))</f>
        <v>Weryfikacja formuły OK</v>
      </c>
    </row>
    <row r="110" spans="1:8" ht="30" x14ac:dyDescent="0.25">
      <c r="A110" s="561" t="s">
        <v>3785</v>
      </c>
      <c r="B110" s="561" t="s">
        <v>3542</v>
      </c>
      <c r="C110" s="562" t="s">
        <v>3543</v>
      </c>
      <c r="D110" s="563" t="s">
        <v>3367</v>
      </c>
      <c r="E110" s="562" t="s">
        <v>3544</v>
      </c>
      <c r="F110" s="561">
        <v>0</v>
      </c>
      <c r="G110" s="561" t="s">
        <v>3620</v>
      </c>
      <c r="H110" s="638" t="str">
        <f>IF(AND(ISBLANK('DPW01'!D17),ISBLANK(IK02A!D41)),"W trakcie weryfikacji",IF(ROUND((DPW01.1.2._C+DPW01.1.2._J+DPW01.1.2._R+DPW01.1.2._Y+DPW01.1.2._AF)-(IK02A.13._B),2)=0,"Weryfikacja formuły OK","Błędna wartość formuły walidacyjnej"))</f>
        <v>Weryfikacja formuły OK</v>
      </c>
    </row>
    <row r="111" spans="1:8" ht="45" x14ac:dyDescent="0.25">
      <c r="A111" s="561" t="s">
        <v>3786</v>
      </c>
      <c r="B111" s="561" t="s">
        <v>3546</v>
      </c>
      <c r="C111" s="562" t="s">
        <v>3547</v>
      </c>
      <c r="D111" s="563" t="s">
        <v>3367</v>
      </c>
      <c r="E111" s="562" t="s">
        <v>3548</v>
      </c>
      <c r="F111" s="561">
        <v>0</v>
      </c>
      <c r="G111" s="561" t="s">
        <v>3620</v>
      </c>
      <c r="H111" s="638" t="str">
        <f>IF(AND(ISBLANK('DPW01'!D17),ISBLANK(IK02A!D41)),"W trakcie weryfikacji",IF(ROUND((DPW01.1.2._A+DPW01.1.2._B+DPW01.1.2._H+DPW01.1.2._I+DPW01.1.2._O+DPW01.1.2._P+DPW01.1.2._W+DPW01.1.2._X+DPW01.1.2._AD+DPW01.1.2._AE)-(IK02A.11._B),2)=0,"Weryfikacja formuły OK","Błędna wartość formuły walidacyjnej"))</f>
        <v>Weryfikacja formuły OK</v>
      </c>
    </row>
    <row r="112" spans="1:8" ht="45" x14ac:dyDescent="0.25">
      <c r="A112" s="561" t="s">
        <v>3787</v>
      </c>
      <c r="B112" s="561" t="s">
        <v>3487</v>
      </c>
      <c r="C112" s="562" t="s">
        <v>3491</v>
      </c>
      <c r="D112" s="563" t="s">
        <v>3367</v>
      </c>
      <c r="E112" s="562" t="s">
        <v>3488</v>
      </c>
      <c r="F112" s="561">
        <v>0</v>
      </c>
      <c r="G112" s="561" t="s">
        <v>3620</v>
      </c>
      <c r="H112" s="638" t="str">
        <f>IF(AND(ISBLANK('OA02'!D18),ISBLANK(NKIP01!D19)),"W trakcie weryfikacji",IF(ROUND((OA02.6._C)-(NKIP01.8._B+NKIP01.8._E+NKIP01.8._H+NKIP01.8._K+NKIP01.8._N+NKIP01.8._R+NKIP01.8._U),2)=0,"Weryfikacja formuły OK","Błędna wartość formuły walidacyjnej"))</f>
        <v>Weryfikacja formuły OK</v>
      </c>
    </row>
    <row r="113" spans="1:8" ht="30" x14ac:dyDescent="0.25">
      <c r="A113" s="561" t="s">
        <v>3788</v>
      </c>
      <c r="B113" s="561" t="s">
        <v>3497</v>
      </c>
      <c r="C113" s="562" t="s">
        <v>3508</v>
      </c>
      <c r="D113" s="563" t="s">
        <v>3367</v>
      </c>
      <c r="E113" s="562" t="s">
        <v>3498</v>
      </c>
      <c r="F113" s="561">
        <v>0</v>
      </c>
      <c r="G113" s="561" t="s">
        <v>3620</v>
      </c>
      <c r="H113" s="638" t="str">
        <f>IF(AND(ISBLANK('ZF06'!D31),ISBLANK('BP02'!D45)),"W trakcie weryfikacji",IF(ROUND((ZF06.2._G)-(BP02.1.1.1._A+BP02.1.2.1._A+BP02.2.1._A),2)=0,"Weryfikacja formuły OK","Błędna wartość formuły walidacyjnej"))</f>
        <v>Weryfikacja formuły OK</v>
      </c>
    </row>
    <row r="114" spans="1:8" ht="30" x14ac:dyDescent="0.25">
      <c r="A114" s="561" t="s">
        <v>3789</v>
      </c>
      <c r="B114" s="561" t="s">
        <v>3497</v>
      </c>
      <c r="C114" s="562" t="s">
        <v>3499</v>
      </c>
      <c r="D114" s="563" t="s">
        <v>3367</v>
      </c>
      <c r="E114" s="562" t="s">
        <v>3498</v>
      </c>
      <c r="F114" s="561">
        <v>0</v>
      </c>
      <c r="G114" s="561" t="s">
        <v>3620</v>
      </c>
      <c r="H114" s="638" t="str">
        <f>IF(AND(ISBLANK('ZF07'!D18),ISBLANK('BP02'!D45)),"W trakcie weryfikacji",IF(ROUND((ZF07.8._A+ZF07.8._B+ZF07.8._C)-(BP02.1.1.1._A+BP02.1.2.1._A+BP02.2.1._A),2)=0,"Weryfikacja formuły OK","Błędna wartość formuły walidacyjnej"))</f>
        <v>Weryfikacja formuły OK</v>
      </c>
    </row>
    <row r="115" spans="1:8" ht="30" x14ac:dyDescent="0.25">
      <c r="A115" s="561" t="s">
        <v>3790</v>
      </c>
      <c r="B115" s="561" t="s">
        <v>3497</v>
      </c>
      <c r="C115" s="562" t="s">
        <v>3500</v>
      </c>
      <c r="D115" s="563" t="s">
        <v>3367</v>
      </c>
      <c r="E115" s="562" t="s">
        <v>3498</v>
      </c>
      <c r="F115" s="561">
        <v>0</v>
      </c>
      <c r="G115" s="561" t="s">
        <v>3620</v>
      </c>
      <c r="H115" s="638" t="str">
        <f>IF(AND(ISBLANK('ZF08'!D55),ISBLANK('BP02'!D45)),"W trakcie weryfikacji",IF(ROUND((ZF08.4._B+ZF08.4._D+ZF08.4._F+ZF08.4._H+ZF08.4._J+ZF08.4._L)-(BP02.1.1.1._A+BP02.1.2.1._A+BP02.2.1._A),2)=0,"Weryfikacja formuły OK","Błędna wartość formuły walidacyjnej"))</f>
        <v>Weryfikacja formuły OK</v>
      </c>
    </row>
    <row r="116" spans="1:8" ht="30" x14ac:dyDescent="0.25">
      <c r="A116" s="561" t="s">
        <v>3791</v>
      </c>
      <c r="B116" s="561" t="s">
        <v>3497</v>
      </c>
      <c r="C116" s="562" t="s">
        <v>3501</v>
      </c>
      <c r="D116" s="563" t="s">
        <v>3367</v>
      </c>
      <c r="E116" s="562" t="s">
        <v>3498</v>
      </c>
      <c r="F116" s="561">
        <v>0</v>
      </c>
      <c r="G116" s="561" t="s">
        <v>3620</v>
      </c>
      <c r="H116" s="638" t="str">
        <f>IF(AND(ISBLANK('ZF09'!D54),ISBLANK('BP02'!D45)),"W trakcie weryfikacji",IF(ROUND((ZF09.4._B+ZF09.4._D+ZF09.4._F+ZF09.4._H+ZF09.4._J+ZF09.4._L)-(BP02.1.1.1._A+BP02.1.2.1._A+BP02.2.1._A),2)=0,"Weryfikacja formuły OK","Błędna wartość formuły walidacyjnej"))</f>
        <v>Weryfikacja formuły OK</v>
      </c>
    </row>
    <row r="117" spans="1:8" x14ac:dyDescent="0.25">
      <c r="A117" s="561" t="s">
        <v>3792</v>
      </c>
      <c r="B117" s="561" t="s">
        <v>3497</v>
      </c>
      <c r="C117" s="562" t="s">
        <v>3502</v>
      </c>
      <c r="D117" s="563" t="s">
        <v>3367</v>
      </c>
      <c r="E117" s="562" t="s">
        <v>3503</v>
      </c>
      <c r="F117" s="561">
        <v>0</v>
      </c>
      <c r="G117" s="561" t="s">
        <v>3620</v>
      </c>
      <c r="H117" s="638" t="str">
        <f>IF(AND(ISBLANK('PLK02'!D46),ISBLANK('ZF06'!D31)),"W trakcie weryfikacji",IF(ROUND((PLK02.10._A)-(ZF06.3._G),2)=0,"Weryfikacja formuły OK","Błędna wartość formuły walidacyjnej"))</f>
        <v>Weryfikacja formuły OK</v>
      </c>
    </row>
    <row r="118" spans="1:8" x14ac:dyDescent="0.25">
      <c r="A118" s="561" t="s">
        <v>3793</v>
      </c>
      <c r="B118" s="561" t="s">
        <v>3497</v>
      </c>
      <c r="C118" s="562" t="s">
        <v>3504</v>
      </c>
      <c r="D118" s="563" t="s">
        <v>3367</v>
      </c>
      <c r="E118" s="562" t="s">
        <v>3503</v>
      </c>
      <c r="F118" s="561">
        <v>0</v>
      </c>
      <c r="G118" s="561" t="s">
        <v>3620</v>
      </c>
      <c r="H118" s="638" t="str">
        <f>IF(AND(ISBLANK('PKZ02'!D31),ISBLANK('ZF06'!D31)),"W trakcie weryfikacji",IF(ROUND((PKZ02.1._A)-(ZF06.3._G),2)=0,"Weryfikacja formuły OK","Błędna wartość formuły walidacyjnej"))</f>
        <v>Weryfikacja formuły OK</v>
      </c>
    </row>
    <row r="119" spans="1:8" x14ac:dyDescent="0.25">
      <c r="A119" s="561" t="s">
        <v>3794</v>
      </c>
      <c r="B119" s="561" t="s">
        <v>647</v>
      </c>
      <c r="C119" s="562" t="s">
        <v>3417</v>
      </c>
      <c r="D119" s="563" t="s">
        <v>3367</v>
      </c>
      <c r="E119" s="562" t="s">
        <v>3418</v>
      </c>
      <c r="F119" s="561">
        <v>0</v>
      </c>
      <c r="G119" s="561" t="s">
        <v>3620</v>
      </c>
      <c r="H119" s="638" t="str">
        <f>IF(AND(ISBLANK('AT01'!D31),ISBLANK('BA02'!D49)),"W trakcie weryfikacji",IF(ROUND((AT01.2._A-AT01.2._B)-(BA02.6._A),2)=0,"Weryfikacja formuły OK","Błędna wartość formuły walidacyjnej"))</f>
        <v>Weryfikacja formuły OK</v>
      </c>
    </row>
    <row r="120" spans="1:8" x14ac:dyDescent="0.25">
      <c r="A120" s="561" t="s">
        <v>3795</v>
      </c>
      <c r="B120" s="561" t="s">
        <v>647</v>
      </c>
      <c r="C120" s="562" t="s">
        <v>3419</v>
      </c>
      <c r="D120" s="563" t="s">
        <v>3367</v>
      </c>
      <c r="E120" s="562" t="s">
        <v>3418</v>
      </c>
      <c r="F120" s="561">
        <v>0</v>
      </c>
      <c r="G120" s="561" t="s">
        <v>3620</v>
      </c>
      <c r="H120" s="638" t="str">
        <f>IF(AND(ISBLANK('ST01'!D33),ISBLANK('BA02'!D49)),"W trakcie weryfikacji",IF(ROUND((ST01.21._G)-(BA02.6._A),2)=0,"Weryfikacja formuły OK","Błędna wartość formuły walidacyjnej"))</f>
        <v>Weryfikacja formuły OK</v>
      </c>
    </row>
    <row r="121" spans="1:8" x14ac:dyDescent="0.25">
      <c r="A121" s="561" t="s">
        <v>3796</v>
      </c>
      <c r="B121" s="561" t="s">
        <v>3421</v>
      </c>
      <c r="C121" s="562" t="s">
        <v>3422</v>
      </c>
      <c r="D121" s="563" t="s">
        <v>3367</v>
      </c>
      <c r="E121" s="562" t="s">
        <v>3423</v>
      </c>
      <c r="F121" s="561">
        <v>0</v>
      </c>
      <c r="G121" s="561" t="s">
        <v>3620</v>
      </c>
      <c r="H121" s="638" t="str">
        <f>IF(AND(ISBLANK('AT01'!D31),ISBLANK('BA02'!D49)),"W trakcie weryfikacji",IF(ROUND((AT01.3._A-AT01.3._B)-(BA02.7._A),2)=0,"Weryfikacja formuły OK","Błędna wartość formuły walidacyjnej"))</f>
        <v>Weryfikacja formuły OK</v>
      </c>
    </row>
    <row r="122" spans="1:8" x14ac:dyDescent="0.25">
      <c r="A122" s="561" t="s">
        <v>3797</v>
      </c>
      <c r="B122" s="561" t="s">
        <v>3421</v>
      </c>
      <c r="C122" s="562" t="s">
        <v>3424</v>
      </c>
      <c r="D122" s="563" t="s">
        <v>3367</v>
      </c>
      <c r="E122" s="562" t="s">
        <v>3423</v>
      </c>
      <c r="F122" s="561">
        <v>0</v>
      </c>
      <c r="G122" s="561" t="s">
        <v>3620</v>
      </c>
      <c r="H122" s="638" t="str">
        <f>IF(AND(ISBLANK(WNIP01!D33),ISBLANK('BA02'!D49)),"W trakcie weryfikacji",IF(ROUND((WNIP01.21._D)-(BA02.7._A),2)=0,"Weryfikacja formuły OK","Błędna wartość formuły walidacyjnej"))</f>
        <v>Weryfikacja formuły OK</v>
      </c>
    </row>
    <row r="123" spans="1:8" x14ac:dyDescent="0.25">
      <c r="A123" s="561" t="s">
        <v>3798</v>
      </c>
      <c r="B123" s="561"/>
      <c r="C123" s="562" t="s">
        <v>3426</v>
      </c>
      <c r="D123" s="563" t="s">
        <v>3367</v>
      </c>
      <c r="E123" s="562" t="s">
        <v>3427</v>
      </c>
      <c r="F123" s="561">
        <v>0</v>
      </c>
      <c r="G123" s="561" t="s">
        <v>3620</v>
      </c>
      <c r="H123" s="638" t="str">
        <f>IF(AND(ISBLANK('ST03'!D18),ISBLANK('AT01'!D31)),"W trakcie weryfikacji",IF(ROUND((ST03.7._A)-(AT01.2.6._A-AT01.2.6._B),2)=0,"Weryfikacja formuły OK","Błędna wartość formuły walidacyjnej"))</f>
        <v>Weryfikacja formuły OK</v>
      </c>
    </row>
    <row r="124" spans="1:8" x14ac:dyDescent="0.25">
      <c r="A124" s="561" t="s">
        <v>3799</v>
      </c>
      <c r="B124" s="561"/>
      <c r="C124" s="562" t="s">
        <v>3455</v>
      </c>
      <c r="D124" s="563" t="s">
        <v>3367</v>
      </c>
      <c r="E124" s="562" t="s">
        <v>3456</v>
      </c>
      <c r="F124" s="561">
        <v>0</v>
      </c>
      <c r="G124" s="561" t="s">
        <v>3620</v>
      </c>
      <c r="H124" s="638" t="str">
        <f>IF(AND(ISBLANK(ZWB01!D23),ISBLANK('BP02'!D45)),"W trakcie weryfikacji",IF(ROUND((ZWB01.1._A)-(BP02.4._A),2)=0,"Weryfikacja formuły OK","Błędna wartość formuły walidacyjnej"))</f>
        <v>Weryfikacja formuły OK</v>
      </c>
    </row>
    <row r="125" spans="1:8" x14ac:dyDescent="0.25">
      <c r="A125" s="561" t="s">
        <v>3800</v>
      </c>
      <c r="B125" s="561"/>
      <c r="C125" s="562" t="s">
        <v>3459</v>
      </c>
      <c r="D125" s="563" t="s">
        <v>3367</v>
      </c>
      <c r="E125" s="562" t="s">
        <v>3460</v>
      </c>
      <c r="F125" s="561">
        <v>0</v>
      </c>
      <c r="G125" s="561" t="s">
        <v>3620</v>
      </c>
      <c r="H125" s="638" t="str">
        <f>IF(AND(ISBLANK(FSIZ01!D37),ISBLANK('BP02'!D45)),"W trakcie weryfikacji",IF(ROUND((FSIZ01.1._A)-(BP02.6._A),2)=0,"Weryfikacja formuły OK","Błędna wartość formuły walidacyjnej"))</f>
        <v>Weryfikacja formuły OK</v>
      </c>
    </row>
    <row r="126" spans="1:8" x14ac:dyDescent="0.25">
      <c r="A126" s="561" t="s">
        <v>3801</v>
      </c>
      <c r="B126" s="561"/>
      <c r="C126" s="562" t="s">
        <v>3461</v>
      </c>
      <c r="D126" s="563" t="s">
        <v>3367</v>
      </c>
      <c r="E126" s="562" t="s">
        <v>3462</v>
      </c>
      <c r="F126" s="561">
        <v>0</v>
      </c>
      <c r="G126" s="561" t="s">
        <v>3620</v>
      </c>
      <c r="H126" s="638" t="str">
        <f>IF(AND(ISBLANK('FW03'!D23),ISBLANK('BP02'!D45)),"W trakcie weryfikacji",IF(ROUND((FW03.1.2._A)-(BP02.10._A),2)=0,"Weryfikacja formuły OK","Błędna wartość formuły walidacyjnej"))</f>
        <v>Weryfikacja formuły OK</v>
      </c>
    </row>
    <row r="127" spans="1:8" x14ac:dyDescent="0.25">
      <c r="A127" s="561" t="s">
        <v>3802</v>
      </c>
      <c r="B127" s="561"/>
      <c r="C127" s="562" t="s">
        <v>3505</v>
      </c>
      <c r="D127" s="563" t="s">
        <v>3367</v>
      </c>
      <c r="E127" s="562" t="s">
        <v>3506</v>
      </c>
      <c r="F127" s="561">
        <v>0</v>
      </c>
      <c r="G127" s="561" t="s">
        <v>3620</v>
      </c>
      <c r="H127" s="638" t="str">
        <f>IF(AND(ISBLANK('PKZ02'!D31),ISBLANK('ZF06'!D31)),"W trakcie weryfikacji",IF(ROUND((PKZ02.1.1._A)-(ZF06.1._G),2)=0,"Weryfikacja formuły OK","Błędna wartość formuły walidacyjnej"))</f>
        <v>Weryfikacja formuły OK</v>
      </c>
    </row>
    <row r="128" spans="1:8" x14ac:dyDescent="0.25">
      <c r="A128" s="561" t="s">
        <v>3803</v>
      </c>
      <c r="B128" s="561"/>
      <c r="C128" s="562" t="s">
        <v>3507</v>
      </c>
      <c r="D128" s="563" t="s">
        <v>3367</v>
      </c>
      <c r="E128" s="562" t="s">
        <v>3508</v>
      </c>
      <c r="F128" s="561">
        <v>0</v>
      </c>
      <c r="G128" s="561" t="s">
        <v>3620</v>
      </c>
      <c r="H128" s="638" t="str">
        <f>IF(AND(ISBLANK('PKZ02'!D31),ISBLANK('ZF06'!D31)),"W trakcie weryfikacji",IF(ROUND((PKZ02.1.2._A)-(ZF06.2._G),2)=0,"Weryfikacja formuły OK","Błędna wartość formuły walidacyjnej"))</f>
        <v>Weryfikacja formuły OK</v>
      </c>
    </row>
    <row r="129" spans="1:8" ht="30" x14ac:dyDescent="0.25">
      <c r="A129" s="561" t="s">
        <v>3804</v>
      </c>
      <c r="B129" s="561"/>
      <c r="C129" s="562" t="s">
        <v>3513</v>
      </c>
      <c r="D129" s="563" t="s">
        <v>3367</v>
      </c>
      <c r="E129" s="562" t="s">
        <v>3514</v>
      </c>
      <c r="F129" s="561">
        <v>0</v>
      </c>
      <c r="G129" s="561" t="s">
        <v>3620</v>
      </c>
      <c r="H129" s="638" t="str">
        <f>IF(AND(ISBLANK(ZWE01!D17),ISBLANK('BP02'!D45)),"W trakcie weryfikacji",IF(ROUND((ZWE01.6._B+ZWE01.6._D+ZWE01.6._F)-(BP02.1.1.2._A+BP02.1.2.2._A+BP02.2.2._A),2)=0,"Weryfikacja formuły OK","Błędna wartość formuły walidacyjnej"))</f>
        <v>Weryfikacja formuły OK</v>
      </c>
    </row>
    <row r="130" spans="1:8" ht="30" x14ac:dyDescent="0.25">
      <c r="A130" s="561" t="s">
        <v>3805</v>
      </c>
      <c r="B130" s="561"/>
      <c r="C130" s="562" t="s">
        <v>3515</v>
      </c>
      <c r="D130" s="563" t="s">
        <v>3367</v>
      </c>
      <c r="E130" s="562" t="s">
        <v>3514</v>
      </c>
      <c r="F130" s="561">
        <v>0</v>
      </c>
      <c r="G130" s="561" t="s">
        <v>3620</v>
      </c>
      <c r="H130" s="638" t="str">
        <f>IF(AND(ISBLANK(ZWE02!D17),ISBLANK('BP02'!D45)),"W trakcie weryfikacji",IF(ROUND((ZWE02.6._B+ZWE02.6._D+ZWE02.6._F)-(BP02.1.1.2._A+BP02.1.2.2._A+BP02.2.2._A),2)=0,"Weryfikacja formuły OK","Błędna wartość formuły walidacyjnej"))</f>
        <v>Weryfikacja formuły OK</v>
      </c>
    </row>
    <row r="131" spans="1:8" x14ac:dyDescent="0.25">
      <c r="A131" s="561" t="s">
        <v>3806</v>
      </c>
      <c r="B131" s="561"/>
      <c r="C131" s="562" t="s">
        <v>3814</v>
      </c>
      <c r="D131" s="563" t="s">
        <v>3367</v>
      </c>
      <c r="E131" s="562" t="s">
        <v>3525</v>
      </c>
      <c r="F131" s="561">
        <v>0</v>
      </c>
      <c r="G131" s="561" t="s">
        <v>3620</v>
      </c>
      <c r="H131" s="638" t="str">
        <f>IF(AND(ISBLANK('PIK01'!D22),ISBLANK('RZS02'!D70)),"W trakcie weryfikacji",IF(ROUND((PIK01.12._A-PIK01.8._A)-(RZS02.10._A),2)=0,"Weryfikacja formuły OK","Błędna wartość formuły walidacyjnej"))</f>
        <v>Weryfikacja formuły OK</v>
      </c>
    </row>
    <row r="132" spans="1:8" x14ac:dyDescent="0.25">
      <c r="A132" s="561" t="s">
        <v>3807</v>
      </c>
      <c r="B132" s="561"/>
      <c r="C132" s="562" t="s">
        <v>3815</v>
      </c>
      <c r="D132" s="563" t="s">
        <v>3367</v>
      </c>
      <c r="E132" s="562" t="s">
        <v>3589</v>
      </c>
      <c r="F132" s="561">
        <v>0</v>
      </c>
      <c r="G132" s="561" t="s">
        <v>3620</v>
      </c>
      <c r="H132" s="638" t="str">
        <f>IF(AND(ISBLANK('PIK01'!D22),ISBLANK('RZS02'!D70)),"W trakcie weryfikacji",IF(ROUND((PIK01.12._B-PIK01.8._B)-(RZS02.11._A),2)=0,"Weryfikacja formuły OK","Błędna wartość formuły walidacyjnej"))</f>
        <v>Weryfikacja formuły OK</v>
      </c>
    </row>
    <row r="133" spans="1:8" x14ac:dyDescent="0.25">
      <c r="A133" s="561" t="s">
        <v>3808</v>
      </c>
      <c r="B133" s="561"/>
      <c r="C133" s="562" t="s">
        <v>3526</v>
      </c>
      <c r="D133" s="563" t="s">
        <v>3367</v>
      </c>
      <c r="E133" s="562" t="s">
        <v>3527</v>
      </c>
      <c r="F133" s="561">
        <v>0</v>
      </c>
      <c r="G133" s="561" t="s">
        <v>3620</v>
      </c>
      <c r="H133" s="638" t="str">
        <f>IF(AND(ISBLANK('PIK03'!D32),ISBLANK('RZS02'!D70)),"W trakcie weryfikacji",IF(ROUND((PIK03.7._A)-(RZS02.12._A),2)=0,"Weryfikacja formuły OK","Błędna wartość formuły walidacyjnej"))</f>
        <v>Weryfikacja formuły OK</v>
      </c>
    </row>
    <row r="134" spans="1:8" x14ac:dyDescent="0.25">
      <c r="A134" s="561" t="s">
        <v>3809</v>
      </c>
      <c r="B134" s="561"/>
      <c r="C134" s="562" t="s">
        <v>3528</v>
      </c>
      <c r="D134" s="563" t="s">
        <v>3367</v>
      </c>
      <c r="E134" s="562" t="s">
        <v>3529</v>
      </c>
      <c r="F134" s="561">
        <v>0</v>
      </c>
      <c r="G134" s="561" t="s">
        <v>3620</v>
      </c>
      <c r="H134" s="638" t="str">
        <f>IF(AND(ISBLANK('PIK04'!D18),ISBLANK('RZS02'!D70)),"W trakcie weryfikacji",IF(ROUND((PIK04.1._A)-(RZS02.16.1._A),2)=0,"Weryfikacja formuły OK","Błędna wartość formuły walidacyjnej"))</f>
        <v>Weryfikacja formuły OK</v>
      </c>
    </row>
    <row r="135" spans="1:8" x14ac:dyDescent="0.25">
      <c r="A135" s="561" t="s">
        <v>3810</v>
      </c>
      <c r="B135" s="561"/>
      <c r="C135" s="562" t="s">
        <v>3530</v>
      </c>
      <c r="D135" s="563" t="s">
        <v>3367</v>
      </c>
      <c r="E135" s="562" t="s">
        <v>3531</v>
      </c>
      <c r="F135" s="561">
        <v>0</v>
      </c>
      <c r="G135" s="561" t="s">
        <v>3620</v>
      </c>
      <c r="H135" s="638" t="str">
        <f>IF(AND(ISBLANK('PIK04'!D18),ISBLANK('RZS02'!D70)),"W trakcie weryfikacji",IF(ROUND((PIK04.2._A)-(RZS02.16.2._A),2)=0,"Weryfikacja formuły OK","Błędna wartość formuły walidacyjnej"))</f>
        <v>Weryfikacja formuły OK</v>
      </c>
    </row>
    <row r="136" spans="1:8" x14ac:dyDescent="0.25">
      <c r="A136" s="561" t="s">
        <v>3811</v>
      </c>
      <c r="B136" s="561"/>
      <c r="C136" s="562" t="s">
        <v>3588</v>
      </c>
      <c r="D136" s="563" t="s">
        <v>3367</v>
      </c>
      <c r="E136" s="562" t="s">
        <v>3532</v>
      </c>
      <c r="F136" s="561">
        <v>0</v>
      </c>
      <c r="G136" s="561" t="s">
        <v>3620</v>
      </c>
      <c r="H136" s="638" t="str">
        <f>IF(AND(ISBLANK('PIK05'!D11),ISBLANK('RZS02'!D70)),"W trakcie weryfikacji",IF(ROUND((PIK05.1._A+PIK05.2._A+PIK05.3._A)-(RZS02.18._A),2)=0,"Weryfikacja formuły OK","Błędna wartość formuły walidacyjnej"))</f>
        <v>Weryfikacja formuły OK</v>
      </c>
    </row>
    <row r="137" spans="1:8" ht="30" x14ac:dyDescent="0.25">
      <c r="A137" s="561" t="s">
        <v>3812</v>
      </c>
      <c r="B137" s="561"/>
      <c r="C137" s="562" t="s">
        <v>3828</v>
      </c>
      <c r="D137" s="563" t="s">
        <v>3367</v>
      </c>
      <c r="E137" s="562" t="s">
        <v>3533</v>
      </c>
      <c r="F137" s="561">
        <v>0</v>
      </c>
      <c r="G137" s="561" t="s">
        <v>3620</v>
      </c>
      <c r="H137" s="638" t="str">
        <f>IF(AND(ISBLANK('PIK06'!D29),ISBLANK('RZS02'!D70)),"W trakcie weryfikacji",IF(ROUND((PIK06.1._A+PIK06.1._B+PIK06.1._C+PIK06.1._D+PIK06.1._E+PIK06.1._F+PIK06.1._G)-(RZS02.5.1._A),2)=0,"Weryfikacja formuły OK","Błędna wartość formuły walidacyjnej"))</f>
        <v>Weryfikacja formuły OK</v>
      </c>
    </row>
    <row r="138" spans="1:8" ht="30" x14ac:dyDescent="0.25">
      <c r="A138" s="561" t="s">
        <v>3813</v>
      </c>
      <c r="B138" s="561"/>
      <c r="C138" s="562" t="s">
        <v>3829</v>
      </c>
      <c r="D138" s="563" t="s">
        <v>3367</v>
      </c>
      <c r="E138" s="562" t="s">
        <v>3534</v>
      </c>
      <c r="F138" s="561">
        <v>0</v>
      </c>
      <c r="G138" s="561" t="s">
        <v>3620</v>
      </c>
      <c r="H138" s="638" t="str">
        <f>IF(AND(ISBLANK('PIK06'!D29),ISBLANK('RZS02'!D70)),"W trakcie weryfikacji",IF(ROUND((PIK06.3._A+PIK06.3._B+PIK06.3._C+PIK06.3._D+PIK06.3._E+PIK06.3._F+PIK06.3._G)-(RZS02.5.2._A),2)=0,"Weryfikacja formuły OK","Błędna wartość formuły walidacyjnej"))</f>
        <v>Weryfikacja formuły OK</v>
      </c>
    </row>
    <row r="140" spans="1:8" x14ac:dyDescent="0.25">
      <c r="C140" s="606" t="s">
        <v>3558</v>
      </c>
      <c r="D140" s="607"/>
      <c r="E140" s="606" t="s">
        <v>3559</v>
      </c>
    </row>
    <row r="141" spans="1:8" ht="30" x14ac:dyDescent="0.25">
      <c r="C141" s="564" t="s">
        <v>3560</v>
      </c>
      <c r="D141" s="563"/>
      <c r="E141" s="562" t="s">
        <v>3561</v>
      </c>
    </row>
    <row r="142" spans="1:8" ht="30" x14ac:dyDescent="0.25">
      <c r="C142" s="562" t="s">
        <v>611</v>
      </c>
      <c r="D142" s="563"/>
      <c r="E142" s="562" t="s">
        <v>3562</v>
      </c>
    </row>
    <row r="143" spans="1:8" ht="30" x14ac:dyDescent="0.25">
      <c r="C143" s="564" t="s">
        <v>661</v>
      </c>
      <c r="D143" s="563"/>
      <c r="E143" s="562" t="s">
        <v>3563</v>
      </c>
    </row>
    <row r="144" spans="1:8" ht="30" x14ac:dyDescent="0.25">
      <c r="C144" s="564" t="s">
        <v>710</v>
      </c>
      <c r="D144" s="563"/>
      <c r="E144" s="562" t="s">
        <v>3563</v>
      </c>
    </row>
    <row r="145" spans="3:5" ht="30" x14ac:dyDescent="0.25">
      <c r="C145" s="564" t="s">
        <v>796</v>
      </c>
      <c r="D145" s="563"/>
      <c r="E145" s="562" t="s">
        <v>3563</v>
      </c>
    </row>
    <row r="146" spans="3:5" ht="30" x14ac:dyDescent="0.25">
      <c r="C146" s="565" t="s">
        <v>925</v>
      </c>
      <c r="D146" s="563"/>
      <c r="E146" s="562" t="s">
        <v>3563</v>
      </c>
    </row>
    <row r="147" spans="3:5" x14ac:dyDescent="0.25">
      <c r="C147" s="566" t="s">
        <v>3284</v>
      </c>
      <c r="D147" s="563"/>
      <c r="E147" s="562" t="s">
        <v>3564</v>
      </c>
    </row>
    <row r="148" spans="3:5" x14ac:dyDescent="0.25">
      <c r="C148" s="567" t="s">
        <v>3286</v>
      </c>
      <c r="D148" s="563"/>
      <c r="E148" s="562" t="s">
        <v>3564</v>
      </c>
    </row>
    <row r="149" spans="3:5" x14ac:dyDescent="0.25">
      <c r="C149" s="567" t="s">
        <v>3298</v>
      </c>
      <c r="D149" s="563"/>
      <c r="E149" s="562" t="s">
        <v>3564</v>
      </c>
    </row>
    <row r="150" spans="3:5" x14ac:dyDescent="0.25">
      <c r="C150" s="568" t="s">
        <v>3299</v>
      </c>
      <c r="D150" s="563"/>
      <c r="E150" s="562" t="s">
        <v>3564</v>
      </c>
    </row>
    <row r="151" spans="3:5" ht="30" x14ac:dyDescent="0.25">
      <c r="C151" s="568" t="s">
        <v>998</v>
      </c>
      <c r="D151" s="563"/>
      <c r="E151" s="562" t="s">
        <v>3563</v>
      </c>
    </row>
    <row r="152" spans="3:5" ht="30" x14ac:dyDescent="0.25">
      <c r="C152" s="568" t="s">
        <v>1064</v>
      </c>
      <c r="D152" s="563"/>
      <c r="E152" s="562" t="s">
        <v>3563</v>
      </c>
    </row>
    <row r="153" spans="3:5" ht="30" x14ac:dyDescent="0.25">
      <c r="C153" s="568" t="s">
        <v>1065</v>
      </c>
      <c r="D153" s="563"/>
      <c r="E153" s="562" t="s">
        <v>3563</v>
      </c>
    </row>
    <row r="154" spans="3:5" ht="30" x14ac:dyDescent="0.25">
      <c r="C154" s="568" t="s">
        <v>1082</v>
      </c>
      <c r="D154" s="563"/>
      <c r="E154" s="562" t="s">
        <v>3563</v>
      </c>
    </row>
    <row r="155" spans="3:5" ht="30" x14ac:dyDescent="0.25">
      <c r="C155" s="568" t="s">
        <v>1122</v>
      </c>
      <c r="D155" s="563"/>
      <c r="E155" s="562" t="s">
        <v>3565</v>
      </c>
    </row>
    <row r="156" spans="3:5" ht="30" x14ac:dyDescent="0.25">
      <c r="C156" s="568" t="s">
        <v>1123</v>
      </c>
      <c r="D156" s="563"/>
      <c r="E156" s="562" t="s">
        <v>3566</v>
      </c>
    </row>
    <row r="157" spans="3:5" ht="30" x14ac:dyDescent="0.25">
      <c r="C157" s="568" t="s">
        <v>1167</v>
      </c>
      <c r="D157" s="563"/>
      <c r="E157" s="562" t="s">
        <v>3566</v>
      </c>
    </row>
    <row r="158" spans="3:5" ht="30" x14ac:dyDescent="0.25">
      <c r="C158" s="568" t="s">
        <v>1168</v>
      </c>
      <c r="D158" s="563"/>
      <c r="E158" s="562" t="s">
        <v>3566</v>
      </c>
    </row>
    <row r="159" spans="3:5" ht="30" x14ac:dyDescent="0.25">
      <c r="C159" s="568" t="s">
        <v>1218</v>
      </c>
      <c r="D159" s="563"/>
      <c r="E159" s="562" t="s">
        <v>3565</v>
      </c>
    </row>
    <row r="160" spans="3:5" ht="30" x14ac:dyDescent="0.25">
      <c r="C160" s="568" t="s">
        <v>1219</v>
      </c>
      <c r="D160" s="563"/>
      <c r="E160" s="562" t="s">
        <v>3567</v>
      </c>
    </row>
    <row r="161" spans="3:5" ht="30" x14ac:dyDescent="0.25">
      <c r="C161" s="568" t="s">
        <v>1219</v>
      </c>
      <c r="D161" s="563"/>
      <c r="E161" s="562" t="s">
        <v>3568</v>
      </c>
    </row>
    <row r="162" spans="3:5" ht="30" x14ac:dyDescent="0.25">
      <c r="C162" s="568" t="s">
        <v>1269</v>
      </c>
      <c r="D162" s="563"/>
      <c r="E162" s="562" t="s">
        <v>3563</v>
      </c>
    </row>
    <row r="163" spans="3:5" ht="30" x14ac:dyDescent="0.25">
      <c r="C163" s="568" t="s">
        <v>1270</v>
      </c>
      <c r="D163" s="563"/>
      <c r="E163" s="562" t="s">
        <v>3563</v>
      </c>
    </row>
    <row r="164" spans="3:5" ht="30" x14ac:dyDescent="0.25">
      <c r="C164" s="568" t="s">
        <v>1305</v>
      </c>
      <c r="D164" s="563"/>
      <c r="E164" s="562" t="s">
        <v>3569</v>
      </c>
    </row>
    <row r="165" spans="3:5" ht="30" x14ac:dyDescent="0.25">
      <c r="C165" s="568" t="s">
        <v>1305</v>
      </c>
      <c r="D165" s="563"/>
      <c r="E165" s="562" t="s">
        <v>3570</v>
      </c>
    </row>
    <row r="166" spans="3:5" ht="30" x14ac:dyDescent="0.25">
      <c r="C166" s="568" t="s">
        <v>1309</v>
      </c>
      <c r="D166" s="563"/>
      <c r="E166" s="562" t="s">
        <v>3563</v>
      </c>
    </row>
    <row r="167" spans="3:5" ht="30" x14ac:dyDescent="0.25">
      <c r="C167" s="568" t="s">
        <v>1347</v>
      </c>
      <c r="D167" s="563"/>
      <c r="E167" s="562" t="s">
        <v>3563</v>
      </c>
    </row>
    <row r="168" spans="3:5" ht="30" x14ac:dyDescent="0.25">
      <c r="C168" s="569" t="s">
        <v>1348</v>
      </c>
      <c r="D168" s="563"/>
      <c r="E168" s="562" t="s">
        <v>3571</v>
      </c>
    </row>
    <row r="169" spans="3:5" ht="30" x14ac:dyDescent="0.25">
      <c r="C169" s="569" t="s">
        <v>1404</v>
      </c>
      <c r="D169" s="563"/>
      <c r="E169" s="562" t="s">
        <v>3572</v>
      </c>
    </row>
    <row r="170" spans="3:5" ht="30" x14ac:dyDescent="0.25">
      <c r="C170" s="569" t="s">
        <v>1404</v>
      </c>
      <c r="D170" s="563"/>
      <c r="E170" s="562" t="s">
        <v>3573</v>
      </c>
    </row>
    <row r="171" spans="3:5" ht="30" x14ac:dyDescent="0.25">
      <c r="C171" s="569" t="s">
        <v>1424</v>
      </c>
      <c r="D171" s="563"/>
      <c r="E171" s="562" t="s">
        <v>3563</v>
      </c>
    </row>
    <row r="172" spans="3:5" ht="30" x14ac:dyDescent="0.25">
      <c r="C172" s="569" t="s">
        <v>1440</v>
      </c>
      <c r="D172" s="563"/>
      <c r="E172" s="562" t="s">
        <v>3563</v>
      </c>
    </row>
    <row r="173" spans="3:5" ht="30" x14ac:dyDescent="0.25">
      <c r="C173" s="569" t="s">
        <v>1439</v>
      </c>
      <c r="D173" s="563"/>
      <c r="E173" s="562" t="s">
        <v>3563</v>
      </c>
    </row>
    <row r="174" spans="3:5" ht="30" x14ac:dyDescent="0.25">
      <c r="C174" s="562" t="s">
        <v>3306</v>
      </c>
      <c r="D174" s="563"/>
      <c r="E174" s="562" t="s">
        <v>3571</v>
      </c>
    </row>
    <row r="175" spans="3:5" ht="30" x14ac:dyDescent="0.25">
      <c r="C175" s="569" t="s">
        <v>1500</v>
      </c>
      <c r="D175" s="563"/>
      <c r="E175" s="562" t="s">
        <v>3563</v>
      </c>
    </row>
    <row r="176" spans="3:5" x14ac:dyDescent="0.25">
      <c r="C176" s="569" t="s">
        <v>3309</v>
      </c>
      <c r="D176" s="563"/>
      <c r="E176" s="562" t="s">
        <v>3564</v>
      </c>
    </row>
    <row r="177" spans="3:5" ht="30" x14ac:dyDescent="0.25">
      <c r="C177" s="562" t="s">
        <v>1516</v>
      </c>
      <c r="D177" s="563"/>
      <c r="E177" s="562" t="s">
        <v>3563</v>
      </c>
    </row>
    <row r="178" spans="3:5" x14ac:dyDescent="0.25">
      <c r="C178" s="562" t="s">
        <v>3310</v>
      </c>
      <c r="D178" s="563"/>
      <c r="E178" s="562" t="s">
        <v>3564</v>
      </c>
    </row>
    <row r="179" spans="3:5" ht="30" x14ac:dyDescent="0.25">
      <c r="C179" s="562" t="s">
        <v>3311</v>
      </c>
      <c r="D179" s="563"/>
      <c r="E179" s="562" t="s">
        <v>3574</v>
      </c>
    </row>
    <row r="180" spans="3:5" ht="30" x14ac:dyDescent="0.25">
      <c r="C180" s="569" t="s">
        <v>3316</v>
      </c>
      <c r="D180" s="563"/>
      <c r="E180" s="562" t="s">
        <v>3564</v>
      </c>
    </row>
    <row r="181" spans="3:5" ht="30" x14ac:dyDescent="0.25">
      <c r="C181" s="562" t="s">
        <v>1542</v>
      </c>
      <c r="D181" s="563"/>
      <c r="E181" s="562" t="s">
        <v>3575</v>
      </c>
    </row>
    <row r="182" spans="3:5" ht="30" x14ac:dyDescent="0.25">
      <c r="C182" s="562" t="s">
        <v>1542</v>
      </c>
      <c r="D182" s="563"/>
      <c r="E182" s="562" t="s">
        <v>3576</v>
      </c>
    </row>
    <row r="183" spans="3:5" ht="30" x14ac:dyDescent="0.25">
      <c r="C183" s="569" t="s">
        <v>3317</v>
      </c>
      <c r="D183" s="563"/>
      <c r="E183" s="562" t="s">
        <v>3564</v>
      </c>
    </row>
    <row r="184" spans="3:5" ht="30" x14ac:dyDescent="0.25">
      <c r="C184" s="569" t="s">
        <v>1566</v>
      </c>
      <c r="D184" s="563"/>
      <c r="E184" s="562" t="s">
        <v>3572</v>
      </c>
    </row>
    <row r="185" spans="3:5" ht="30" x14ac:dyDescent="0.25">
      <c r="C185" s="562" t="s">
        <v>1627</v>
      </c>
      <c r="D185" s="563"/>
      <c r="E185" s="562" t="s">
        <v>3577</v>
      </c>
    </row>
    <row r="186" spans="3:5" ht="45" x14ac:dyDescent="0.25">
      <c r="C186" s="569" t="s">
        <v>1638</v>
      </c>
      <c r="D186" s="563"/>
      <c r="E186" s="562" t="s">
        <v>3567</v>
      </c>
    </row>
    <row r="187" spans="3:5" ht="45" x14ac:dyDescent="0.25">
      <c r="C187" s="562" t="s">
        <v>1646</v>
      </c>
      <c r="D187" s="563"/>
      <c r="E187" s="562" t="s">
        <v>3567</v>
      </c>
    </row>
    <row r="188" spans="3:5" ht="60" x14ac:dyDescent="0.25">
      <c r="C188" s="562" t="s">
        <v>1647</v>
      </c>
      <c r="D188" s="563"/>
      <c r="E188" s="562" t="s">
        <v>3564</v>
      </c>
    </row>
    <row r="189" spans="3:5" ht="60" x14ac:dyDescent="0.25">
      <c r="C189" s="562" t="s">
        <v>1648</v>
      </c>
      <c r="D189" s="563"/>
      <c r="E189" s="562" t="s">
        <v>3564</v>
      </c>
    </row>
    <row r="190" spans="3:5" ht="105" x14ac:dyDescent="0.25">
      <c r="C190" s="562" t="s">
        <v>1649</v>
      </c>
      <c r="D190" s="563"/>
      <c r="E190" s="562" t="s">
        <v>3564</v>
      </c>
    </row>
    <row r="191" spans="3:5" ht="105" x14ac:dyDescent="0.25">
      <c r="C191" s="562" t="s">
        <v>1655</v>
      </c>
      <c r="D191" s="563"/>
      <c r="E191" s="562" t="s">
        <v>3564</v>
      </c>
    </row>
    <row r="192" spans="3:5" ht="45" x14ac:dyDescent="0.25">
      <c r="C192" s="562" t="s">
        <v>1656</v>
      </c>
      <c r="D192" s="563"/>
      <c r="E192" s="562" t="s">
        <v>3577</v>
      </c>
    </row>
    <row r="193" spans="3:5" ht="45" x14ac:dyDescent="0.25">
      <c r="C193" s="562" t="s">
        <v>1656</v>
      </c>
      <c r="D193" s="563"/>
      <c r="E193" s="562" t="s">
        <v>3578</v>
      </c>
    </row>
    <row r="194" spans="3:5" ht="30" x14ac:dyDescent="0.25">
      <c r="C194" s="562" t="s">
        <v>1699</v>
      </c>
      <c r="D194" s="563"/>
      <c r="E194" s="562" t="s">
        <v>3571</v>
      </c>
    </row>
    <row r="195" spans="3:5" ht="30" x14ac:dyDescent="0.25">
      <c r="C195" s="562" t="s">
        <v>1716</v>
      </c>
      <c r="D195" s="563"/>
      <c r="E195" s="562" t="s">
        <v>3567</v>
      </c>
    </row>
    <row r="196" spans="3:5" ht="45" x14ac:dyDescent="0.25">
      <c r="C196" s="562" t="s">
        <v>1757</v>
      </c>
      <c r="D196" s="563"/>
      <c r="E196" s="562" t="s">
        <v>3579</v>
      </c>
    </row>
    <row r="197" spans="3:5" ht="45" x14ac:dyDescent="0.25">
      <c r="C197" s="562" t="s">
        <v>1770</v>
      </c>
      <c r="D197" s="563"/>
      <c r="E197" s="562" t="s">
        <v>3569</v>
      </c>
    </row>
    <row r="198" spans="3:5" ht="45" x14ac:dyDescent="0.25">
      <c r="C198" s="562" t="s">
        <v>1781</v>
      </c>
      <c r="D198" s="563"/>
      <c r="E198" s="562" t="s">
        <v>3580</v>
      </c>
    </row>
    <row r="199" spans="3:5" ht="45" x14ac:dyDescent="0.25">
      <c r="C199" s="562" t="s">
        <v>1794</v>
      </c>
      <c r="D199" s="563"/>
      <c r="E199" s="562" t="s">
        <v>3581</v>
      </c>
    </row>
    <row r="200" spans="3:5" ht="45" x14ac:dyDescent="0.25">
      <c r="C200" s="562" t="s">
        <v>3326</v>
      </c>
      <c r="D200" s="563"/>
      <c r="E200" s="562" t="s">
        <v>3575</v>
      </c>
    </row>
    <row r="201" spans="3:5" ht="45" x14ac:dyDescent="0.25">
      <c r="C201" s="562" t="s">
        <v>1795</v>
      </c>
      <c r="D201" s="563"/>
      <c r="E201" s="562" t="s">
        <v>3575</v>
      </c>
    </row>
    <row r="202" spans="3:5" ht="30" x14ac:dyDescent="0.25">
      <c r="C202" s="562" t="s">
        <v>1836</v>
      </c>
      <c r="D202" s="563"/>
      <c r="E202" s="562" t="s">
        <v>3582</v>
      </c>
    </row>
    <row r="203" spans="3:5" ht="30" x14ac:dyDescent="0.25">
      <c r="C203" s="562" t="s">
        <v>1857</v>
      </c>
      <c r="D203" s="563"/>
      <c r="E203" s="562" t="s">
        <v>3582</v>
      </c>
    </row>
    <row r="204" spans="3:5" ht="30" x14ac:dyDescent="0.25">
      <c r="C204" s="562" t="s">
        <v>1886</v>
      </c>
      <c r="D204" s="563"/>
      <c r="E204" s="562" t="s">
        <v>3566</v>
      </c>
    </row>
    <row r="205" spans="3:5" ht="30" x14ac:dyDescent="0.25">
      <c r="C205" s="562" t="s">
        <v>1898</v>
      </c>
      <c r="D205" s="563"/>
      <c r="E205" s="562" t="s">
        <v>3566</v>
      </c>
    </row>
    <row r="206" spans="3:5" ht="30" x14ac:dyDescent="0.25">
      <c r="C206" s="562" t="s">
        <v>1904</v>
      </c>
      <c r="D206" s="563"/>
      <c r="E206" s="562" t="s">
        <v>3571</v>
      </c>
    </row>
    <row r="207" spans="3:5" ht="45" x14ac:dyDescent="0.25">
      <c r="C207" s="562" t="s">
        <v>1945</v>
      </c>
      <c r="D207" s="563"/>
      <c r="E207" s="562" t="s">
        <v>3565</v>
      </c>
    </row>
    <row r="208" spans="3:5" ht="30" x14ac:dyDescent="0.25">
      <c r="C208" s="562" t="s">
        <v>1946</v>
      </c>
      <c r="D208" s="563"/>
      <c r="E208" s="562" t="s">
        <v>3565</v>
      </c>
    </row>
    <row r="209" spans="3:5" ht="60" x14ac:dyDescent="0.25">
      <c r="C209" s="562" t="s">
        <v>2001</v>
      </c>
      <c r="D209" s="563"/>
      <c r="E209" s="562" t="s">
        <v>3564</v>
      </c>
    </row>
    <row r="210" spans="3:5" ht="30" x14ac:dyDescent="0.25">
      <c r="C210" s="562" t="s">
        <v>2002</v>
      </c>
      <c r="D210" s="563"/>
      <c r="E210" s="562" t="s">
        <v>3572</v>
      </c>
    </row>
    <row r="211" spans="3:5" ht="30" x14ac:dyDescent="0.25">
      <c r="C211" s="562" t="s">
        <v>2087</v>
      </c>
      <c r="D211" s="563"/>
      <c r="E211" s="562" t="s">
        <v>3572</v>
      </c>
    </row>
    <row r="212" spans="3:5" ht="45" x14ac:dyDescent="0.25">
      <c r="C212" s="562" t="s">
        <v>2086</v>
      </c>
      <c r="D212" s="563"/>
      <c r="E212" s="562" t="s">
        <v>3575</v>
      </c>
    </row>
    <row r="213" spans="3:5" ht="30" x14ac:dyDescent="0.25">
      <c r="C213" s="562" t="s">
        <v>2136</v>
      </c>
      <c r="D213" s="563"/>
      <c r="E213" s="562" t="s">
        <v>3563</v>
      </c>
    </row>
    <row r="214" spans="3:5" ht="30" x14ac:dyDescent="0.25">
      <c r="C214" s="562" t="s">
        <v>3336</v>
      </c>
      <c r="D214" s="563"/>
      <c r="E214" s="562" t="s">
        <v>3564</v>
      </c>
    </row>
    <row r="215" spans="3:5" ht="30" x14ac:dyDescent="0.25">
      <c r="C215" s="562" t="s">
        <v>2137</v>
      </c>
      <c r="D215" s="563"/>
      <c r="E215" s="562" t="s">
        <v>3572</v>
      </c>
    </row>
    <row r="216" spans="3:5" ht="30" x14ac:dyDescent="0.25">
      <c r="C216" s="562" t="s">
        <v>2225</v>
      </c>
      <c r="D216" s="563"/>
      <c r="E216" s="562" t="s">
        <v>3572</v>
      </c>
    </row>
    <row r="217" spans="3:5" ht="30" x14ac:dyDescent="0.25">
      <c r="C217" s="562" t="s">
        <v>2239</v>
      </c>
      <c r="D217" s="563"/>
      <c r="E217" s="562" t="s">
        <v>3571</v>
      </c>
    </row>
    <row r="218" spans="3:5" ht="30" x14ac:dyDescent="0.25">
      <c r="C218" s="562" t="s">
        <v>2261</v>
      </c>
      <c r="D218" s="563"/>
      <c r="E218" s="562" t="s">
        <v>3567</v>
      </c>
    </row>
    <row r="219" spans="3:5" ht="30" x14ac:dyDescent="0.25">
      <c r="C219" s="562" t="s">
        <v>2272</v>
      </c>
      <c r="D219" s="563"/>
      <c r="E219" s="562" t="s">
        <v>3571</v>
      </c>
    </row>
    <row r="220" spans="3:5" ht="45" x14ac:dyDescent="0.25">
      <c r="C220" s="562" t="s">
        <v>2273</v>
      </c>
      <c r="D220" s="563"/>
      <c r="E220" s="562" t="s">
        <v>3577</v>
      </c>
    </row>
    <row r="221" spans="3:5" ht="45" x14ac:dyDescent="0.25">
      <c r="C221" s="562" t="s">
        <v>2359</v>
      </c>
      <c r="D221" s="563"/>
      <c r="E221" s="562" t="s">
        <v>3577</v>
      </c>
    </row>
    <row r="222" spans="3:5" ht="30" x14ac:dyDescent="0.25">
      <c r="C222" s="562" t="s">
        <v>2367</v>
      </c>
      <c r="D222" s="563"/>
      <c r="E222" s="562" t="s">
        <v>3579</v>
      </c>
    </row>
    <row r="223" spans="3:5" ht="30" x14ac:dyDescent="0.25">
      <c r="C223" s="562" t="s">
        <v>3338</v>
      </c>
      <c r="D223" s="563"/>
      <c r="E223" s="562" t="s">
        <v>3564</v>
      </c>
    </row>
    <row r="224" spans="3:5" ht="30" x14ac:dyDescent="0.25">
      <c r="C224" s="562" t="s">
        <v>3341</v>
      </c>
      <c r="D224" s="563"/>
      <c r="E224" s="562" t="s">
        <v>3564</v>
      </c>
    </row>
    <row r="225" spans="3:5" x14ac:dyDescent="0.25">
      <c r="C225" s="562" t="s">
        <v>3340</v>
      </c>
      <c r="D225" s="563"/>
      <c r="E225" s="562" t="s">
        <v>3564</v>
      </c>
    </row>
    <row r="226" spans="3:5" ht="30" x14ac:dyDescent="0.25">
      <c r="C226" s="562" t="s">
        <v>2412</v>
      </c>
      <c r="D226" s="563"/>
      <c r="E226" s="562" t="s">
        <v>3567</v>
      </c>
    </row>
    <row r="227" spans="3:5" ht="30" x14ac:dyDescent="0.25">
      <c r="C227" s="562" t="s">
        <v>2422</v>
      </c>
      <c r="D227" s="563"/>
      <c r="E227" s="562" t="s">
        <v>3567</v>
      </c>
    </row>
    <row r="228" spans="3:5" ht="30" x14ac:dyDescent="0.25">
      <c r="C228" s="562" t="s">
        <v>2423</v>
      </c>
      <c r="D228" s="563"/>
      <c r="E228" s="562" t="s">
        <v>3567</v>
      </c>
    </row>
    <row r="229" spans="3:5" ht="30" x14ac:dyDescent="0.25">
      <c r="C229" s="562" t="s">
        <v>2479</v>
      </c>
      <c r="D229" s="563"/>
      <c r="E229" s="562" t="s">
        <v>3565</v>
      </c>
    </row>
    <row r="230" spans="3:5" ht="30" x14ac:dyDescent="0.25">
      <c r="C230" s="562" t="s">
        <v>2493</v>
      </c>
      <c r="D230" s="563"/>
      <c r="E230" s="562" t="s">
        <v>3563</v>
      </c>
    </row>
    <row r="231" spans="3:5" ht="30" x14ac:dyDescent="0.25">
      <c r="C231" s="562" t="s">
        <v>2521</v>
      </c>
      <c r="D231" s="563"/>
      <c r="E231" s="562" t="s">
        <v>3563</v>
      </c>
    </row>
    <row r="232" spans="3:5" ht="30" x14ac:dyDescent="0.25">
      <c r="C232" s="562" t="s">
        <v>2532</v>
      </c>
      <c r="D232" s="563"/>
      <c r="E232" s="562" t="s">
        <v>3563</v>
      </c>
    </row>
    <row r="233" spans="3:5" ht="30" x14ac:dyDescent="0.25">
      <c r="C233" s="562" t="s">
        <v>2541</v>
      </c>
      <c r="D233" s="563"/>
      <c r="E233" s="562" t="s">
        <v>3563</v>
      </c>
    </row>
    <row r="234" spans="3:5" ht="30" x14ac:dyDescent="0.25">
      <c r="C234" s="562" t="s">
        <v>2572</v>
      </c>
      <c r="D234" s="563"/>
      <c r="E234" s="562" t="s">
        <v>3567</v>
      </c>
    </row>
    <row r="235" spans="3:5" ht="30" x14ac:dyDescent="0.25">
      <c r="C235" s="562" t="s">
        <v>2587</v>
      </c>
      <c r="D235" s="563"/>
      <c r="E235" s="562" t="s">
        <v>3582</v>
      </c>
    </row>
    <row r="236" spans="3:5" ht="30" x14ac:dyDescent="0.25">
      <c r="C236" s="562" t="s">
        <v>2609</v>
      </c>
      <c r="D236" s="563"/>
      <c r="E236" s="562" t="s">
        <v>3582</v>
      </c>
    </row>
    <row r="237" spans="3:5" ht="30" x14ac:dyDescent="0.25">
      <c r="C237" s="562" t="s">
        <v>2639</v>
      </c>
      <c r="D237" s="563"/>
      <c r="E237" s="562" t="s">
        <v>3565</v>
      </c>
    </row>
    <row r="238" spans="3:5" ht="30" x14ac:dyDescent="0.25">
      <c r="C238" s="562" t="s">
        <v>2669</v>
      </c>
      <c r="D238" s="563"/>
      <c r="E238" s="562" t="s">
        <v>3563</v>
      </c>
    </row>
    <row r="239" spans="3:5" ht="30" x14ac:dyDescent="0.25">
      <c r="C239" s="562" t="s">
        <v>2695</v>
      </c>
      <c r="D239" s="563"/>
      <c r="E239" s="562" t="s">
        <v>3563</v>
      </c>
    </row>
    <row r="240" spans="3:5" ht="30" x14ac:dyDescent="0.25">
      <c r="C240" s="562" t="s">
        <v>2722</v>
      </c>
      <c r="D240" s="563"/>
      <c r="E240" s="562" t="s">
        <v>3571</v>
      </c>
    </row>
    <row r="241" spans="3:5" ht="30" x14ac:dyDescent="0.25">
      <c r="C241" s="562" t="s">
        <v>2740</v>
      </c>
      <c r="D241" s="563"/>
      <c r="E241" s="562" t="s">
        <v>3566</v>
      </c>
    </row>
    <row r="242" spans="3:5" ht="45" x14ac:dyDescent="0.25">
      <c r="C242" s="562" t="s">
        <v>2741</v>
      </c>
      <c r="D242" s="563"/>
      <c r="E242" s="562" t="s">
        <v>3563</v>
      </c>
    </row>
    <row r="243" spans="3:5" ht="30" x14ac:dyDescent="0.25">
      <c r="C243" s="562" t="s">
        <v>2786</v>
      </c>
      <c r="D243" s="563"/>
      <c r="E243" s="562" t="s">
        <v>3583</v>
      </c>
    </row>
    <row r="244" spans="3:5" ht="30" x14ac:dyDescent="0.25">
      <c r="C244" s="562" t="s">
        <v>2839</v>
      </c>
      <c r="D244" s="563"/>
      <c r="E244" s="562" t="s">
        <v>3563</v>
      </c>
    </row>
    <row r="245" spans="3:5" x14ac:dyDescent="0.25">
      <c r="C245" s="562" t="s">
        <v>3351</v>
      </c>
      <c r="D245" s="563"/>
      <c r="E245" s="562" t="s">
        <v>3564</v>
      </c>
    </row>
    <row r="246" spans="3:5" ht="30" x14ac:dyDescent="0.25">
      <c r="C246" s="562" t="s">
        <v>2908</v>
      </c>
      <c r="D246" s="563"/>
      <c r="E246" s="562" t="s">
        <v>3563</v>
      </c>
    </row>
    <row r="247" spans="3:5" ht="30" x14ac:dyDescent="0.25">
      <c r="C247" s="562" t="s">
        <v>2960</v>
      </c>
      <c r="D247" s="563"/>
      <c r="E247" s="562" t="s">
        <v>3563</v>
      </c>
    </row>
    <row r="248" spans="3:5" ht="45" x14ac:dyDescent="0.25">
      <c r="C248" s="562" t="s">
        <v>2981</v>
      </c>
      <c r="D248" s="563"/>
      <c r="E248" s="562" t="s">
        <v>3566</v>
      </c>
    </row>
    <row r="249" spans="3:5" ht="45" x14ac:dyDescent="0.25">
      <c r="C249" s="562" t="s">
        <v>2992</v>
      </c>
      <c r="D249" s="563"/>
      <c r="E249" s="562" t="s">
        <v>3571</v>
      </c>
    </row>
    <row r="250" spans="3:5" ht="30" x14ac:dyDescent="0.25">
      <c r="C250" s="562" t="s">
        <v>3003</v>
      </c>
      <c r="D250" s="563"/>
      <c r="E250" s="562" t="s">
        <v>3565</v>
      </c>
    </row>
  </sheetData>
  <sortState ref="B3:G136">
    <sortCondition descending="1" ref="G3:G136"/>
    <sortCondition ref="B3:B136"/>
  </sortState>
  <mergeCells count="1">
    <mergeCell ref="C3:F3"/>
  </mergeCells>
  <conditionalFormatting sqref="H5">
    <cfRule type="cellIs" dxfId="509" priority="8" operator="equal">
      <formula>"Błędna wartość formuły walidacyjnej"</formula>
    </cfRule>
    <cfRule type="cellIs" dxfId="508" priority="9" operator="equal">
      <formula>"Weryfikacja formuły OK"</formula>
    </cfRule>
  </conditionalFormatting>
  <conditionalFormatting sqref="H6:H32 H34:H79 H89:H138">
    <cfRule type="cellIs" dxfId="507" priority="6" operator="equal">
      <formula>"Błędna wartość formuły walidacyjnej"</formula>
    </cfRule>
    <cfRule type="cellIs" dxfId="506" priority="7" operator="equal">
      <formula>"Weryfikacja formuły OK"</formula>
    </cfRule>
  </conditionalFormatting>
  <conditionalFormatting sqref="H1">
    <cfRule type="containsText" dxfId="505" priority="5" operator="containsText" text="Arkusz jest zwalidowany poprawnie">
      <formula>NOT(ISERROR(SEARCH("Arkusz jest zwalidowany poprawnie",H1)))</formula>
    </cfRule>
  </conditionalFormatting>
  <conditionalFormatting sqref="H33">
    <cfRule type="cellIs" dxfId="504" priority="3" operator="equal">
      <formula>"Błędna wartość formuły walidacyjnej"</formula>
    </cfRule>
    <cfRule type="cellIs" dxfId="503" priority="4" operator="equal">
      <formula>"Weryfikacja formuły OK"</formula>
    </cfRule>
  </conditionalFormatting>
  <conditionalFormatting sqref="H80:H88">
    <cfRule type="cellIs" dxfId="502" priority="1" operator="equal">
      <formula>"Błędna wartość formuły walidacyjnej"</formula>
    </cfRule>
    <cfRule type="cellIs" dxfId="501" priority="2" operator="equal">
      <formula>"Weryfikacja formuły OK"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6"/>
  <sheetViews>
    <sheetView topLeftCell="A43" workbookViewId="0">
      <selection activeCell="F59" sqref="F59"/>
    </sheetView>
  </sheetViews>
  <sheetFormatPr defaultRowHeight="15" x14ac:dyDescent="0.25"/>
  <cols>
    <col min="2" max="2" width="10.5703125" style="307" customWidth="1"/>
    <col min="3" max="3" width="84.5703125" style="307" customWidth="1"/>
    <col min="4" max="4" width="20.5703125" style="307" customWidth="1"/>
    <col min="5" max="5" width="20.85546875" style="307" customWidth="1"/>
    <col min="6" max="6" width="21.7109375" bestFit="1" customWidth="1"/>
    <col min="7" max="7" width="21.5703125" bestFit="1" customWidth="1"/>
  </cols>
  <sheetData>
    <row r="1" spans="2:7" ht="15.75" x14ac:dyDescent="0.25">
      <c r="B1" s="306" t="s">
        <v>1</v>
      </c>
      <c r="E1" s="2" t="s">
        <v>3283</v>
      </c>
    </row>
    <row r="2" spans="2:7" x14ac:dyDescent="0.25">
      <c r="B2" s="308" t="s">
        <v>3286</v>
      </c>
    </row>
    <row r="3" spans="2:7" ht="15.75" thickBot="1" x14ac:dyDescent="0.3"/>
    <row r="4" spans="2:7" x14ac:dyDescent="0.25">
      <c r="B4" s="1299" t="s">
        <v>361</v>
      </c>
      <c r="C4" s="1300"/>
      <c r="D4" s="309" t="s">
        <v>362</v>
      </c>
      <c r="E4" s="310" t="s">
        <v>363</v>
      </c>
      <c r="F4" s="424" t="s">
        <v>513</v>
      </c>
      <c r="G4" s="424" t="s">
        <v>514</v>
      </c>
    </row>
    <row r="5" spans="2:7" ht="15.75" thickBot="1" x14ac:dyDescent="0.3">
      <c r="B5" s="1301"/>
      <c r="C5" s="1302"/>
      <c r="D5" s="311" t="s">
        <v>145</v>
      </c>
      <c r="E5" s="312" t="s">
        <v>146</v>
      </c>
    </row>
    <row r="6" spans="2:7" x14ac:dyDescent="0.25">
      <c r="B6" s="313" t="s">
        <v>364</v>
      </c>
      <c r="C6" s="314" t="s">
        <v>365</v>
      </c>
      <c r="D6" s="400"/>
      <c r="E6" s="401"/>
      <c r="F6" s="425" t="str">
        <f>IF(ISBLANK(WK01.1._A),"",IF(ISNUMBER(WK01.1._A),IF(ROUND(WK01.1._A-WK01.1.1._A-WK01.1.2._A-WK01.1.3._A-WK01.1.4._A-WK01.1.5._A-WK01.1.6._A,2)=0,"Weryfikacja OK","W formularzu WK01 suma aktywów o wadze ryzyka 0% jest niezgodna z sumą poszczególnych składników tych aktywów wykazywanych w tym formularzu"),"Wartość w kolumnie A musi być liczbą"))</f>
        <v/>
      </c>
      <c r="G6" s="425" t="str">
        <f>IF(ISBLANK(WK01.1._B),"",IF(ISNUMBER(WK01.1._B),IF(ROUND(WK01.1._B-WK01.1.1._B-WK01.1.2._B-WK01.1.3._B-WK01.1.4._B-WK01.1.5._B-WK01.1.6._B,2)=0,"Weryfikacja OK","W formularzu WK01 suma aktywów ważonych ryzykiem o wadze ryzyka 0% jest niezgodna z sumą poszczególnych składników tych aktywów wykazywanych w tym formularzu"),"Wartość w kolumnie A musi być liczbą"))</f>
        <v/>
      </c>
    </row>
    <row r="7" spans="2:7" x14ac:dyDescent="0.25">
      <c r="B7" s="298" t="s">
        <v>366</v>
      </c>
      <c r="C7" s="315" t="s">
        <v>367</v>
      </c>
      <c r="D7" s="408"/>
      <c r="E7" s="409"/>
      <c r="F7" s="425" t="str">
        <f>IF(ISBLANK(WK01.1.1._A),"",IF(ISNUMBER(WK01.1.1._A),"Weryfikacja OK","Wartość w kolumnie A musi być liczbą"))</f>
        <v/>
      </c>
      <c r="G7" s="425" t="str">
        <f>IF(ISBLANK(WK01.1.1._B),"",IF(ISNUMBER(WK01.1.1._B),"Weryfikacja OK","Wartość w kolumnie B musi być liczbą"))</f>
        <v/>
      </c>
    </row>
    <row r="8" spans="2:7" x14ac:dyDescent="0.25">
      <c r="B8" s="298" t="s">
        <v>368</v>
      </c>
      <c r="C8" s="315" t="s">
        <v>369</v>
      </c>
      <c r="D8" s="408"/>
      <c r="E8" s="409"/>
      <c r="F8" s="425" t="str">
        <f>IF(ISBLANK(WK01.1.2._A),"",IF(ISNUMBER(WK01.1.2._A),"Weryfikacja OK","Wartość w kolumnie A musi być liczbą"))</f>
        <v/>
      </c>
      <c r="G8" s="425" t="str">
        <f>IF(ISBLANK(WK01.1.2._B),"",IF(ISNUMBER(WK01.1.2._B),"Weryfikacja OK","Wartość w kolumnie B musi być liczbą"))</f>
        <v/>
      </c>
    </row>
    <row r="9" spans="2:7" x14ac:dyDescent="0.25">
      <c r="B9" s="298" t="s">
        <v>370</v>
      </c>
      <c r="C9" s="315" t="s">
        <v>371</v>
      </c>
      <c r="D9" s="408"/>
      <c r="E9" s="409"/>
      <c r="F9" s="425" t="str">
        <f>IF(ISBLANK(WK01.1.3._A),"",IF(ISNUMBER(WK01.1.3._A),IF(ROUND(WK01.1.3._A-WK01.1.3.1._A-WK01.1.3.2._A-WK01.1.3.3._A,2)=0,"Weryfikacja OK","W formularzu WK01 suma Należności od podmiotów klasy II, III i IV o wadze ryzyka 0% jest niezgodna z sumą poszczególnych składników tych aktywów wykazywanych w tym formularzu"),"Wartość w kolumnie A musi być liczbą"))</f>
        <v/>
      </c>
      <c r="G9" s="425" t="str">
        <f>IF(ISBLANK(WK01.1.3._B),"",IF(ISNUMBER(WK01.1.3._B),IF(ROUND(WK01.1.3._B-WK01.1.3.1._B-WK01.1.3.2._B-WK01.1.3.3._B,2)=0,"Weryfikacja OK","W formularzu WK01 suma aktywów ważonych ryzykiem o wadze ryzyka 0% jest niezgodna z sumą poszczególnych składników tych aktywów wykazywanych w tym formularzu"),"Wartość w kolumnie A musi być liczbą"))</f>
        <v/>
      </c>
    </row>
    <row r="10" spans="2:7" x14ac:dyDescent="0.25">
      <c r="B10" s="298" t="s">
        <v>372</v>
      </c>
      <c r="C10" s="315" t="s">
        <v>373</v>
      </c>
      <c r="D10" s="408"/>
      <c r="E10" s="409"/>
      <c r="F10" s="425" t="str">
        <f>IF(ISBLANK(WK01.1.3.1._A),"",IF(ISNUMBER(WK01.1.3.1._A),"Weryfikacja OK","Wartość w kolumnie A musi być liczbą"))</f>
        <v/>
      </c>
      <c r="G10" s="425" t="str">
        <f>IF(ISBLANK(WK01.1.3.1._B),"",IF(ISNUMBER(WK01.1.3.1._B),"Weryfikacja OK","Wartość w kolumnie B musi być liczbą"))</f>
        <v/>
      </c>
    </row>
    <row r="11" spans="2:7" x14ac:dyDescent="0.25">
      <c r="B11" s="298" t="s">
        <v>374</v>
      </c>
      <c r="C11" s="315" t="s">
        <v>375</v>
      </c>
      <c r="D11" s="408"/>
      <c r="E11" s="409"/>
      <c r="F11" s="425" t="str">
        <f>IF(ISBLANK(WK01.1.3.2._A),"",IF(ISNUMBER(WK01.1.3.2._A),"Weryfikacja OK","Wartość w kolumnie A musi być liczbą"))</f>
        <v/>
      </c>
      <c r="G11" s="425" t="str">
        <f>IF(ISBLANK(WK01.1.3.2._B),"",IF(ISNUMBER(WK01.1.3.2._B),"Weryfikacja OK","Wartość w kolumnie B musi być liczbą"))</f>
        <v/>
      </c>
    </row>
    <row r="12" spans="2:7" x14ac:dyDescent="0.25">
      <c r="B12" s="298" t="s">
        <v>376</v>
      </c>
      <c r="C12" s="315" t="s">
        <v>3287</v>
      </c>
      <c r="D12" s="408"/>
      <c r="E12" s="409"/>
      <c r="F12" s="425" t="str">
        <f>IF(ISBLANK(WK01.1.3.3._A),"",IF(ISNUMBER(WK01.1.3.3._A),"Weryfikacja OK","Wartość w kolumnie A musi być liczbą"))</f>
        <v/>
      </c>
      <c r="G12" s="425" t="str">
        <f>IF(ISBLANK(WK01.1.3.1._B),"",IF(ISNUMBER(WK01.1.3.1._B),"Weryfikacja OK","Wartość w kolumnie B musi być liczbą"))</f>
        <v/>
      </c>
    </row>
    <row r="13" spans="2:7" x14ac:dyDescent="0.25">
      <c r="B13" s="298" t="s">
        <v>377</v>
      </c>
      <c r="C13" s="315" t="s">
        <v>378</v>
      </c>
      <c r="D13" s="408"/>
      <c r="E13" s="409"/>
      <c r="F13" s="425" t="str">
        <f>IF(ISBLANK(WK01.1.4._A),"",IF(ISNUMBER(WK01.1.4._A),"Weryfikacja OK","Wartość w kolumnie A musi być liczbą"))</f>
        <v/>
      </c>
      <c r="G13" s="425" t="str">
        <f>IF(ISBLANK(WK01.1.4._B),"",IF(ISNUMBER(WK01.1.4._B),"Weryfikacja OK","Wartość w kolumnie B musi być liczbą"))</f>
        <v/>
      </c>
    </row>
    <row r="14" spans="2:7" ht="30" x14ac:dyDescent="0.25">
      <c r="B14" s="300" t="s">
        <v>379</v>
      </c>
      <c r="C14" s="317" t="s">
        <v>380</v>
      </c>
      <c r="D14" s="402"/>
      <c r="E14" s="403"/>
      <c r="F14" s="425" t="str">
        <f>IF(ISBLANK(WK01.1.5._A),"",IF(ISNUMBER(WK01.1.5._A),"Weryfikacja OK","Wartość w kolumnie A musi być liczbą"))</f>
        <v/>
      </c>
      <c r="G14" s="425" t="str">
        <f>IF(ISBLANK(WK01.1.5._B),"",IF(ISNUMBER(WK01.1.5._B),"Weryfikacja OK","Wartość w kolumnie B musi być liczbą"))</f>
        <v/>
      </c>
    </row>
    <row r="15" spans="2:7" ht="15.75" thickBot="1" x14ac:dyDescent="0.3">
      <c r="B15" s="300" t="s">
        <v>381</v>
      </c>
      <c r="C15" s="318" t="s">
        <v>3315</v>
      </c>
      <c r="D15" s="410"/>
      <c r="E15" s="411"/>
      <c r="F15" s="425" t="str">
        <f>IF(ISBLANK(WK01.1.6._A),"",IF(ISNUMBER(WK01.1.6._A),"Weryfikacja OK","Wartość w kolumnie A musi być liczbą"))</f>
        <v/>
      </c>
      <c r="G15" s="425" t="str">
        <f>IF(ISBLANK(WK01.1.6._B),"",IF(ISNUMBER(WK01.1.6._B),"Weryfikacja OK","Wartość w kolumnie B musi być liczbą"))</f>
        <v/>
      </c>
    </row>
    <row r="16" spans="2:7" x14ac:dyDescent="0.25">
      <c r="B16" s="319" t="s">
        <v>382</v>
      </c>
      <c r="C16" s="314" t="s">
        <v>383</v>
      </c>
      <c r="D16" s="400"/>
      <c r="E16" s="401"/>
      <c r="F16" s="425" t="str">
        <f>IF(ISBLANK(WK01.2._A),"",IF(ISNUMBER(WK01.2._A),IF(ROUND(WK01.2._A-WK01.2.1._A-WK01.2.2._A-WK01.2.3._A-WK01.2.4._A-WK01.2.5._A-WK01.2.6._A-WK01.2.7._A-WK01.2.8._A,2)=0,"Weryfikacja OK","W formularzu WK01 suma aktywów o wadze ryzyka 20% jest niezgodna z sumą poszczególnych składników tych aktywów wykazywanych w tym formularzu"),"Wartość w kolumnie A musi być liczbą"))</f>
        <v/>
      </c>
      <c r="G16" s="425" t="str">
        <f>IF(ISBLANK(WK01.2._A),"",IF(ISNUMBER(WK01.2._A),IF(ROUND(WK01.2._B-WK01.2.1._B-WK01.2.2._B-WK01.2.3._B-WK01.2.4._B-WK01.2.5._B-WK01.2.6._B-WK01.2.7._B-WK01.2.8._B,2)=0,"Weryfikacja OK","W formularzu WK01 suma aktywów o wadze ryzyka 20% jest niezgodna z sumą poszczególnych składników tych aktywów wykazywanych w tym formularzu"),"Wartość w kolumnie A musi być liczbą"))</f>
        <v/>
      </c>
    </row>
    <row r="17" spans="2:7" x14ac:dyDescent="0.25">
      <c r="B17" s="298" t="s">
        <v>384</v>
      </c>
      <c r="C17" s="315" t="s">
        <v>385</v>
      </c>
      <c r="D17" s="408"/>
      <c r="E17" s="409"/>
      <c r="F17" s="425" t="str">
        <f>IF(ISBLANK(WK01.2.1._A),"",IF(ISNUMBER(WK01.2.1._A),"Weryfikacja OK","Wartość w kolumnie A musi być liczbą"))</f>
        <v/>
      </c>
      <c r="G17" s="425" t="str">
        <f>IF(ISBLANK(WK01.2.1._B),"",IF(ISNUMBER(WK01.2.1._B),"Weryfikacja OK","Wartość w kolumnie B musi być liczbą"))</f>
        <v/>
      </c>
    </row>
    <row r="18" spans="2:7" x14ac:dyDescent="0.25">
      <c r="B18" s="298" t="s">
        <v>386</v>
      </c>
      <c r="C18" s="316" t="s">
        <v>387</v>
      </c>
      <c r="D18" s="408"/>
      <c r="E18" s="409"/>
      <c r="F18" s="425" t="str">
        <f>IF(ISBLANK(WK01.2.2._A),"",IF(ISNUMBER(WK01.2.2._A),"Weryfikacja OK","Wartość w kolumnie A musi być liczbą"))</f>
        <v/>
      </c>
      <c r="G18" s="425" t="str">
        <f>IF(ISBLANK(WK01.2.2._B),"",IF(ISNUMBER(WK01.2.2._B),"Weryfikacja OK","Wartość w kolumnie B musi być liczbą"))</f>
        <v/>
      </c>
    </row>
    <row r="19" spans="2:7" x14ac:dyDescent="0.25">
      <c r="B19" s="298" t="s">
        <v>388</v>
      </c>
      <c r="C19" s="315" t="s">
        <v>389</v>
      </c>
      <c r="D19" s="408"/>
      <c r="E19" s="409"/>
      <c r="F19" s="425" t="str">
        <f>IF(ISBLANK(WK01.2.3._A),"",IF(ISNUMBER(WK01.2.3._A),"Weryfikacja OK","Wartość w kolumnie A musi być liczbą"))</f>
        <v/>
      </c>
      <c r="G19" s="425" t="str">
        <f>IF(ISBLANK(WK01.2.3._B),"",IF(ISNUMBER(WK01.2.3._B),"Weryfikacja OK","Wartość w kolumnie B musi być liczbą"))</f>
        <v/>
      </c>
    </row>
    <row r="20" spans="2:7" ht="45" x14ac:dyDescent="0.25">
      <c r="B20" s="298" t="s">
        <v>390</v>
      </c>
      <c r="C20" s="317" t="s">
        <v>3288</v>
      </c>
      <c r="D20" s="408"/>
      <c r="E20" s="409"/>
      <c r="F20" s="425" t="str">
        <f>IF(ISBLANK(WK01.2.4._A),"",IF(ISNUMBER(WK01.2.4._A),"Weryfikacja OK","Wartość w kolumnie A musi być liczbą"))</f>
        <v/>
      </c>
      <c r="G20" s="425" t="str">
        <f>IF(ISBLANK(WK01.2.4._B),"",IF(ISNUMBER(WK01.2.4._B),"Weryfikacja OK","Wartość w kolumnie B musi być liczbą"))</f>
        <v/>
      </c>
    </row>
    <row r="21" spans="2:7" ht="30" x14ac:dyDescent="0.25">
      <c r="B21" s="298" t="s">
        <v>391</v>
      </c>
      <c r="C21" s="315" t="s">
        <v>392</v>
      </c>
      <c r="D21" s="408"/>
      <c r="E21" s="409"/>
      <c r="F21" s="425" t="str">
        <f>IF(ISBLANK(WK01.2.5._A),"",IF(ISNUMBER(WK01.2.5._A),"Weryfikacja OK","Wartość w kolumnie A musi być liczbą"))</f>
        <v/>
      </c>
      <c r="G21" s="425" t="str">
        <f>IF(ISBLANK(WK01.2.5._B),"",IF(ISNUMBER(WK01.2.5._B),"Weryfikacja OK","Wartość w kolumnie B musi być liczbą"))</f>
        <v/>
      </c>
    </row>
    <row r="22" spans="2:7" ht="30" x14ac:dyDescent="0.25">
      <c r="B22" s="298" t="s">
        <v>393</v>
      </c>
      <c r="C22" s="315" t="s">
        <v>394</v>
      </c>
      <c r="D22" s="402"/>
      <c r="E22" s="403"/>
      <c r="F22" s="425" t="str">
        <f>IF(ISBLANK(WK01.2.6._A),"",IF(ISNUMBER(WK01.2.6._A),"Weryfikacja OK","Wartość w kolumnie A musi być liczbą"))</f>
        <v/>
      </c>
      <c r="G22" s="425" t="str">
        <f>IF(ISBLANK(WK01.2.6._B),"",IF(ISNUMBER(WK01.2.6._B),"Weryfikacja OK","Wartość w kolumnie B musi być liczbą"))</f>
        <v/>
      </c>
    </row>
    <row r="23" spans="2:7" ht="60" x14ac:dyDescent="0.25">
      <c r="B23" s="298" t="s">
        <v>395</v>
      </c>
      <c r="C23" s="315" t="s">
        <v>396</v>
      </c>
      <c r="D23" s="402"/>
      <c r="E23" s="403"/>
      <c r="F23" s="425" t="str">
        <f>IF(ISBLANK(WK01.2.7._A),"",IF(ISNUMBER(WK01.2.7._A),"Weryfikacja OK","Wartość w kolumnie A musi być liczbą"))</f>
        <v/>
      </c>
      <c r="G23" s="425" t="str">
        <f>IF(ISBLANK(WK01.2.7._B),"",IF(ISNUMBER(WK01.2.7._B),"Weryfikacja OK","Wartość w kolumnie B musi być liczbą"))</f>
        <v/>
      </c>
    </row>
    <row r="24" spans="2:7" ht="45.75" thickBot="1" x14ac:dyDescent="0.3">
      <c r="B24" s="298" t="s">
        <v>397</v>
      </c>
      <c r="C24" s="315" t="s">
        <v>3289</v>
      </c>
      <c r="D24" s="402"/>
      <c r="E24" s="403"/>
      <c r="F24" s="425" t="str">
        <f>IF(ISBLANK(WK01.2.8._A),"",IF(ISNUMBER(WK01.2.8._A),"Weryfikacja OK","Wartość w kolumnie A musi być liczbą"))</f>
        <v/>
      </c>
      <c r="G24" s="425" t="str">
        <f>IF(ISBLANK(WK01.2.8._B),"",IF(ISNUMBER(WK01.2.8._B),"Weryfikacja OK","Wartość w kolumnie B musi być liczbą"))</f>
        <v/>
      </c>
    </row>
    <row r="25" spans="2:7" x14ac:dyDescent="0.25">
      <c r="B25" s="319" t="s">
        <v>398</v>
      </c>
      <c r="C25" s="314" t="s">
        <v>3297</v>
      </c>
      <c r="D25" s="400"/>
      <c r="E25" s="401"/>
      <c r="F25" s="425" t="str">
        <f>IF(ISBLANK(WK01.3._A),"",IF(ISNUMBER(WK01.3._A),IF(ROUND(WK01.3._A-WK01.3.1._A-WK01.3.2._A,2)=0,"Weryfikacja OK","W formularzu WK01 suma aktywów o wadze ryzyka 50% jest niezgodna z sumą poszczególnych składników tych aktywów wykazywanych w tym formularzu"),"Wartość w kolumnie A musi być liczbą"))</f>
        <v/>
      </c>
      <c r="G25" s="425" t="str">
        <f>IF(ISBLANK(WK01.3._B),"",IF(ISNUMBER(WK01.3._B),IF(ROUND(WK01.3._B-WK01.3.1._B-WK01.3.2._B,2)=0,"Weryfikacja OK","W formularzu WK01 suma aktywów ważonych ryzykiem o wadze ryzyka 50% jest niezgodna z sumą poszczególnych składników tych aktywów wykazywanych w tym formularzu"),"Wartość w kolumnie A musi być liczbą"))</f>
        <v/>
      </c>
    </row>
    <row r="26" spans="2:7" ht="30" x14ac:dyDescent="0.25">
      <c r="B26" s="304" t="s">
        <v>3660</v>
      </c>
      <c r="C26" s="320" t="s">
        <v>399</v>
      </c>
      <c r="D26" s="410"/>
      <c r="E26" s="411"/>
      <c r="F26" s="425" t="str">
        <f>IF(ISBLANK(WK01.3.1._A),"",IF(ISNUMBER(WK01.3.1._A),"Weryfikacja OK","Wartość w kolumnie A musi być liczbą"))</f>
        <v/>
      </c>
      <c r="G26" s="425" t="str">
        <f>IF(ISBLANK(WK01.3.1._B),"",IF(ISNUMBER(WK01.3.1._B),"Weryfikacja OK","Wartość w kolumnie B musi być liczbą"))</f>
        <v/>
      </c>
    </row>
    <row r="27" spans="2:7" ht="60.75" thickBot="1" x14ac:dyDescent="0.3">
      <c r="B27" s="304" t="s">
        <v>3659</v>
      </c>
      <c r="C27" s="315" t="s">
        <v>3290</v>
      </c>
      <c r="D27" s="402"/>
      <c r="E27" s="403"/>
      <c r="F27" s="425" t="str">
        <f>IF(ISBLANK(WK01.3.2._A),"",IF(ISNUMBER(WK01.3.2._A),"Weryfikacja OK","Wartość w kolumnie A musi być liczbą"))</f>
        <v/>
      </c>
      <c r="G27" s="425" t="str">
        <f>IF(ISBLANK(WK01.3.2._B),"",IF(ISNUMBER(WK01.3.2._B),"Weryfikacja OK","Wartość w kolumnie B musi być liczbą"))</f>
        <v/>
      </c>
    </row>
    <row r="28" spans="2:7" x14ac:dyDescent="0.25">
      <c r="B28" s="319" t="s">
        <v>400</v>
      </c>
      <c r="C28" s="314" t="s">
        <v>401</v>
      </c>
      <c r="D28" s="400"/>
      <c r="E28" s="401"/>
      <c r="F28" s="425" t="str">
        <f>IF(ISBLANK(WK01.4._A),"",IF(ISNUMBER(WK01.4._A),IF(ROUND(WK01.4._A-WK01.4.1._A-WK01.4.2._A-WK01.4.3._A-WK01.4.4._A-WK01.4.5._A,2)=0,"Weryfikacja OK","W formularzu WK01 suma aktywów o wadze ryzyka 100% jest niezgodna z sumą poszczególnych składników tych aktywów wykazywanych w tym formularzu"),"Wartosć musi być liczbą"))</f>
        <v/>
      </c>
      <c r="G28" s="425" t="str">
        <f>IF(ISBLANK(WK01.4._B),"",IF(ISNUMBER(WK01.4._B),IF(ROUND(WK01.4._B-WK01.4.1._B-WK01.4.2._B-WK01.4.3._B-WK01.4.4._B-WK01.4.5._B,2)=0,"Weryfikacja OK","W formularzu WK01 suma aktywów ważonych ryzykiem o wadze ryzyka 100% jest niezgodna z sumą poszczególnych składników tych aktywów wykazywanych w tym formularzu"),"Wartosć musi być liczbą"))</f>
        <v/>
      </c>
    </row>
    <row r="29" spans="2:7" x14ac:dyDescent="0.25">
      <c r="B29" s="298" t="s">
        <v>402</v>
      </c>
      <c r="C29" s="315" t="s">
        <v>3291</v>
      </c>
      <c r="D29" s="408"/>
      <c r="E29" s="409"/>
      <c r="F29" s="425" t="str">
        <f>IF(ISBLANK(WK01.4.1._A),"",IF(ISNUMBER(WK01.4.1._A),"Weryfikacja OK","Wartość w kolumnie A musi być liczbą"))</f>
        <v/>
      </c>
      <c r="G29" s="425" t="str">
        <f>IF(ISBLANK(WK01.4.1._B),"",IF(ISNUMBER(WK01.4.1._B),"Weryfikacja OK","Wartość w kolumnie B musi być liczbą"))</f>
        <v/>
      </c>
    </row>
    <row r="30" spans="2:7" ht="60" x14ac:dyDescent="0.25">
      <c r="B30" s="298" t="s">
        <v>403</v>
      </c>
      <c r="C30" s="315" t="s">
        <v>3292</v>
      </c>
      <c r="D30" s="408"/>
      <c r="E30" s="409"/>
      <c r="F30" s="425" t="str">
        <f>IF(ISBLANK(WK01.4.2._A),"",IF(ISNUMBER(WK01.4.2._A),"Weryfikacja OK","Wartość w kolumnie A musi być liczbą"))</f>
        <v/>
      </c>
      <c r="G30" s="425" t="str">
        <f>IF(ISBLANK(WK01.4.2._B),"",IF(ISNUMBER(WK01.4.2._B),"Weryfikacja OK","Wartość w kolumnie B musi być liczbą"))</f>
        <v/>
      </c>
    </row>
    <row r="31" spans="2:7" ht="30" x14ac:dyDescent="0.25">
      <c r="B31" s="298" t="s">
        <v>404</v>
      </c>
      <c r="C31" s="315" t="s">
        <v>3293</v>
      </c>
      <c r="D31" s="408"/>
      <c r="E31" s="409"/>
      <c r="F31" s="425" t="str">
        <f>IF(ISBLANK(WK01.4.3._A),"",IF(ISNUMBER(WK01.4.3._A),"Weryfikacja OK","Wartość w kolumnie A musi być liczbą"))</f>
        <v/>
      </c>
      <c r="G31" s="425" t="str">
        <f>IF(ISBLANK(WK01.4.3._B),"",IF(ISNUMBER(WK01.4.3._B),"Weryfikacja OK","Wartość w kolumnie B musi być liczbą"))</f>
        <v/>
      </c>
    </row>
    <row r="32" spans="2:7" ht="75" x14ac:dyDescent="0.25">
      <c r="B32" s="298" t="s">
        <v>405</v>
      </c>
      <c r="C32" s="317" t="s">
        <v>3294</v>
      </c>
      <c r="D32" s="402"/>
      <c r="E32" s="403"/>
      <c r="F32" s="425" t="str">
        <f>IF(ISBLANK(WK01.4.4._A),"",IF(ISNUMBER(WK01.4.4._A),"Weryfikacja OK","Wartość w kolumnie A musi być liczbą"))</f>
        <v/>
      </c>
      <c r="G32" s="425" t="str">
        <f>IF(ISBLANK(WK01.4.4._B),"",IF(ISNUMBER(WK01.4.4._B),"Weryfikacja OK","Wartość w kolumnie B musi być liczbą"))</f>
        <v/>
      </c>
    </row>
    <row r="33" spans="2:7" ht="15.75" thickBot="1" x14ac:dyDescent="0.3">
      <c r="B33" s="298" t="s">
        <v>406</v>
      </c>
      <c r="C33" s="740" t="s">
        <v>3295</v>
      </c>
      <c r="D33" s="404"/>
      <c r="E33" s="405"/>
      <c r="F33" s="425" t="str">
        <f>IF(ISBLANK(WK01.4.5._A),"",IF(ISNUMBER(WK01.4.5._A),"Weryfikacja OK","Wartość w kolumnie A musi być liczbą"))</f>
        <v/>
      </c>
      <c r="G33" s="425" t="str">
        <f>IF(ISBLANK(WK01.4.5._B),"",IF(ISNUMBER(WK01.4.5._B),"Weryfikacja OK","Wartość w kolumnie B musi być liczbą"))</f>
        <v/>
      </c>
    </row>
    <row r="34" spans="2:7" x14ac:dyDescent="0.25">
      <c r="B34" s="322" t="s">
        <v>407</v>
      </c>
      <c r="C34" s="323" t="s">
        <v>408</v>
      </c>
      <c r="D34" s="410"/>
      <c r="E34" s="412"/>
      <c r="F34" s="425" t="str">
        <f>IF(ISBLANK(WK01.5._A),"",IF(ISNUMBER(WK01.5._A),IF(ROUND(WK01.5._A-WK01.5.1._A,2)=0,"Weryfikacja OK","W formularzu WK01 suma aktywów o wadze ryzyka 150% jest niezgodna z sumą poszczególnych składników tych aktywów wykazywanych w tym formularzu"),"Wartosć musi być liczbą"))</f>
        <v/>
      </c>
      <c r="G34" s="425" t="str">
        <f>IF(ISBLANK(WK01.5._B),"",IF(ISNUMBER(WK01.5._B),IF(ROUND(WK01.5._B-WK01.5.1._B,2)=0,"Weryfikacja OK","W formularzu WK01 suma aktywów o wadze ryzyka 150% jest niezgodna z sumą poszczególnych składników tych aktywów wykazywanych w tym formularzu"),"Wartosć musi być liczbą"))</f>
        <v/>
      </c>
    </row>
    <row r="35" spans="2:7" ht="15.75" thickBot="1" x14ac:dyDescent="0.3">
      <c r="B35" s="300" t="s">
        <v>3658</v>
      </c>
      <c r="C35" s="324" t="s">
        <v>409</v>
      </c>
      <c r="D35" s="404"/>
      <c r="E35" s="413"/>
      <c r="F35" s="425" t="str">
        <f>IF(ISBLANK(WK01.5.1._A),"",IF(ISNUMBER(WK01.5.1._A),"Weryfikacja OK","Wartość w kolumnie A musi być liczbą"))</f>
        <v/>
      </c>
      <c r="G35" s="425" t="str">
        <f>IF(ISBLANK(WK01.5.1._B),"",IF(ISNUMBER(WK01.5.1._B),"Weryfikacja OK","Wartość w kolumnie B musi być liczbą"))</f>
        <v/>
      </c>
    </row>
    <row r="36" spans="2:7" ht="15.75" thickBot="1" x14ac:dyDescent="0.3">
      <c r="B36" s="302" t="s">
        <v>410</v>
      </c>
      <c r="C36" s="325" t="s">
        <v>411</v>
      </c>
      <c r="D36" s="414"/>
      <c r="E36" s="415"/>
      <c r="F36" s="425" t="str">
        <f>IF(ISBLANK(WK01.6._A),"",IF(ISNUMBER(WK01.6._A),IF(ROUND(WK01.1._A+WK01.2._A+WK01.3._A+WK01.4._A+WK01.5._A-WK01.6._A,2)=0,"Weryfikacja OK","W formularzu WK01 wartość aktywów jest niezgodna z sumą poszczególnych składników aktywów wykazywanych w tym formularzu"),"Wartosć musi być liczbą"))</f>
        <v/>
      </c>
      <c r="G36" s="425" t="str">
        <f>IF(ISBLANK(WK01.6._B),"",IF(ISNUMBER(WK01.6._B),IF(ROUND(WK01.1._B+WK01.2._B+WK01.3._B+WK01.4._B+WK01.5._B-WK01.6._B,2)=0,"Weryfikacja OK","W formularzu WK01 wartość aktywów ważonych ryzykiem jest niezgodna z sumą poszczególnych składników aktywów ważonych ryzykiem wykazywanych w tym formularzu"),"Wartosć musi być liczbą"))</f>
        <v/>
      </c>
    </row>
    <row r="37" spans="2:7" ht="15.75" thickBot="1" x14ac:dyDescent="0.3">
      <c r="B37" s="1299" t="s">
        <v>412</v>
      </c>
      <c r="C37" s="1303"/>
      <c r="D37" s="572" t="s">
        <v>105</v>
      </c>
      <c r="E37" s="573" t="s">
        <v>413</v>
      </c>
      <c r="F37" s="425"/>
      <c r="G37" s="425"/>
    </row>
    <row r="38" spans="2:7" ht="15.75" thickBot="1" x14ac:dyDescent="0.3">
      <c r="B38" s="1304" t="s">
        <v>414</v>
      </c>
      <c r="C38" s="1305"/>
      <c r="D38" s="574" t="s">
        <v>145</v>
      </c>
      <c r="E38" s="575" t="s">
        <v>146</v>
      </c>
      <c r="F38" s="425"/>
      <c r="G38" s="425"/>
    </row>
    <row r="39" spans="2:7" x14ac:dyDescent="0.25">
      <c r="B39" s="319" t="s">
        <v>415</v>
      </c>
      <c r="C39" s="326" t="s">
        <v>416</v>
      </c>
      <c r="D39" s="454"/>
      <c r="E39" s="453"/>
      <c r="F39" s="425" t="str">
        <f>IF(ISBLANK(WK01.7._A),"",IF(ISNUMBER(WK01.7._A),IF(ROUND(WK01.7._A-WK01.7.1._A,2)=0,"Weryfikacja OK","W formularzu WK01 waga ryzyka 0% jest niezgodna z sumą poszczególnych składników tych aktywów wykazywanych w tym formularzu"),"Wartosć musi być liczbą"))</f>
        <v/>
      </c>
      <c r="G39" s="425" t="str">
        <f>IF(ISBLANK(WK01.7._B),"",IF(ISNUMBER(WK01.7._B),IF(ROUND(WK01.7._B-WK01.7.1._B,2)=0,"Weryfikacja OK","W formularzu WK01 waga ryzyka 0% jest niezgodna z sumą poszczególnych składników tych aktywów wykazywanych w tym formularzu"),"Wartosć musi być liczbą"))</f>
        <v/>
      </c>
    </row>
    <row r="40" spans="2:7" ht="45.75" thickBot="1" x14ac:dyDescent="0.3">
      <c r="B40" s="300" t="s">
        <v>417</v>
      </c>
      <c r="C40" s="317" t="s">
        <v>418</v>
      </c>
      <c r="D40" s="402"/>
      <c r="E40" s="403"/>
      <c r="F40" s="425" t="str">
        <f>IF(ISBLANK(WK01.7.1._A),"",IF(ISNUMBER(WK01.7.1._A),"Weryfikacja OK","Wartość w kolumnie A musi być liczbą"))</f>
        <v/>
      </c>
      <c r="G40" s="425" t="str">
        <f>IF(ISBLANK(WK01.7.1._B),"",IF(ISNUMBER(WK01.7.1._B),"Weryfikacja OK","Wartość w kolumnie B musi być liczbą"))</f>
        <v/>
      </c>
    </row>
    <row r="41" spans="2:7" x14ac:dyDescent="0.25">
      <c r="B41" s="319" t="s">
        <v>419</v>
      </c>
      <c r="C41" s="326" t="s">
        <v>420</v>
      </c>
      <c r="D41" s="400"/>
      <c r="E41" s="401"/>
      <c r="F41" s="425" t="str">
        <f>IF(ISBLANK(WK01.8._A),"",IF(ISNUMBER(WK01.8._A),IF(ROUND(WK01.8._A-WK01.8.1._A,2)=0,"Weryfikacja OK","W formularzu WK01 waga ryzyka 50% jest niezgodna z sumą poszczególnych składników tych aktywów wykazywanych w tym formularzu"),"Wartosć musi być liczbą"))</f>
        <v/>
      </c>
      <c r="G41" s="425" t="str">
        <f>IF(ISBLANK(WK01.8._B),"",IF(ISNUMBER(WK01.8._B),IF(ROUND(WK01.8._B-WK01.8.1._B,2)=0,"Weryfikacja OK","W formularzu WK01 waga ryzyka 50% jest niezgodna z sumą poszczególnych składników tych aktywów wykazywanych w tym formularzu"),"Wartosć musi być liczbą"))</f>
        <v/>
      </c>
    </row>
    <row r="42" spans="2:7" ht="30.75" thickBot="1" x14ac:dyDescent="0.3">
      <c r="B42" s="300" t="s">
        <v>3657</v>
      </c>
      <c r="C42" s="317" t="s">
        <v>421</v>
      </c>
      <c r="D42" s="402"/>
      <c r="E42" s="403"/>
      <c r="F42" s="425" t="str">
        <f>IF(ISBLANK(WK01.8.1._A),"",IF(ISNUMBER(WK01.8.1._A),"Weryfikacja OK","Wartość w kolumnie A musi być liczbą"))</f>
        <v/>
      </c>
      <c r="G42" s="425" t="str">
        <f>IF(ISBLANK(WK01.8.1._B),"",IF(ISNUMBER(WK01.8.1._B),"Weryfikacja OK","Wartość w kolumnie B musi być liczbą"))</f>
        <v/>
      </c>
    </row>
    <row r="43" spans="2:7" x14ac:dyDescent="0.25">
      <c r="B43" s="319" t="s">
        <v>422</v>
      </c>
      <c r="C43" s="327" t="s">
        <v>423</v>
      </c>
      <c r="D43" s="400"/>
      <c r="E43" s="401"/>
      <c r="F43" s="425" t="str">
        <f>IF(ISBLANK(WK01.9._A),"",IF(ISNUMBER(WK01.9._A),IF(ROUND(WK01.9._A-WK01.9.1._A,2)=0,"Weryfikacja OK","W formularzu WK01 waga ryzyka 100% jest niezgodna z sumą poszczególnych składników tych aktywów wykazywanych w tym formularzu"),"Wartosć musi być liczbą"))</f>
        <v/>
      </c>
      <c r="G43" s="425" t="str">
        <f>IF(ISBLANK(WK01.9._B),"",IF(ISNUMBER(WK01.9._B),IF(ROUND(WK01.9._B-WK01.9.1._B,2)=0,"Weryfikacja OK","W formularzu WK01 waga ryzyka 100% jest niezgodna z sumą poszczególnych składników tych aktywów wykazywanych w tym formularzu"),"Wartosć musi być liczbą"))</f>
        <v/>
      </c>
    </row>
    <row r="44" spans="2:7" ht="15.75" thickBot="1" x14ac:dyDescent="0.3">
      <c r="B44" s="328" t="s">
        <v>424</v>
      </c>
      <c r="C44" s="321" t="s">
        <v>425</v>
      </c>
      <c r="D44" s="404"/>
      <c r="E44" s="405"/>
      <c r="F44" s="425" t="str">
        <f>IF(ISBLANK(WK01.9.1._A),"",IF(ISNUMBER(WK01.9.1._A),"Weryfikacja OK","Wartość w kolumnie A musi być liczbą"))</f>
        <v/>
      </c>
      <c r="G44" s="425" t="str">
        <f>IF(ISBLANK(WK01.9.1._B),"",IF(ISNUMBER(WK01.9.1._B),"Weryfikacja OK","Wartość w kolumnie A musi być liczbą"))</f>
        <v/>
      </c>
    </row>
    <row r="45" spans="2:7" ht="15.75" thickBot="1" x14ac:dyDescent="0.3">
      <c r="B45" s="302" t="s">
        <v>426</v>
      </c>
      <c r="C45" s="329" t="s">
        <v>427</v>
      </c>
      <c r="D45" s="406"/>
      <c r="E45" s="407"/>
      <c r="F45" s="425" t="str">
        <f>IF(ISBLANK(WK01.10._A),"",IF(ISNUMBER(WK01.10._A),IF(ROUND(WK01.7._A+WK01.8._A+WK01.9._A-WK01.10._A,2)=0,"Weryfikacja OK","W formularzu WK01 wartość aktywów jest niezgodna z sumą poszczególnych składników aktywów wykazywanych w tym formularzu"),"Wartosć musi być liczbą"))</f>
        <v/>
      </c>
      <c r="G45" s="425" t="str">
        <f>IF(ISBLANK(WK01.10._B),"",IF(ISNUMBER(WK01.10._B),IF(ROUND(WK01.7._B+WK01.8._B+WK01.9._B-WK01.10._B,2)=0,"Weryfikacja OK","W formularzu WK01 wartość zobowiązań pozabilansowych ważonych ryzykiem produktu jest niezgodna z sumą poszczególnych składników zobowiązań pozabilansowych ważonych ryzykiem produktu wykazywanych w tym formularzu"),"Wartosć musi być liczbą"))</f>
        <v/>
      </c>
    </row>
    <row r="46" spans="2:7" ht="15.75" thickBot="1" x14ac:dyDescent="0.3">
      <c r="B46" s="1304" t="s">
        <v>428</v>
      </c>
      <c r="C46" s="1305"/>
      <c r="D46" s="576" t="s">
        <v>413</v>
      </c>
      <c r="E46" s="577" t="s">
        <v>363</v>
      </c>
      <c r="F46" s="425"/>
      <c r="G46" s="425"/>
    </row>
    <row r="47" spans="2:7" x14ac:dyDescent="0.25">
      <c r="B47" s="296" t="s">
        <v>429</v>
      </c>
      <c r="C47" s="330" t="s">
        <v>430</v>
      </c>
      <c r="D47" s="396"/>
      <c r="E47" s="396"/>
      <c r="F47" s="425" t="str">
        <f>IF(ISBLANK(WK01.11._A),"",IF(ISNUMBER(WK01.11._A),"Weryfikacja OK","Wartość w kolumnie A musi być liczbą"))</f>
        <v/>
      </c>
      <c r="G47" s="425" t="str">
        <f>IF(ISBLANK(WK01.11._B),"",IF(ISNUMBER(WK01.11._B),"Weryfikacja OK","Wartość w kolumnie A musi być liczbą"))</f>
        <v/>
      </c>
    </row>
    <row r="48" spans="2:7" x14ac:dyDescent="0.25">
      <c r="B48" s="296" t="s">
        <v>431</v>
      </c>
      <c r="C48" s="331" t="s">
        <v>432</v>
      </c>
      <c r="D48" s="397"/>
      <c r="E48" s="397"/>
      <c r="F48" s="425" t="str">
        <f>IF(ISBLANK(WK01.12._A),"",IF(ISNUMBER(WK01.12._A),"Weryfikacja OK","Wartość w kolumnie A musi być liczbą"))</f>
        <v/>
      </c>
      <c r="G48" s="425" t="str">
        <f>IF(ISBLANK(WK01.12._B),"",IF(ISNUMBER(WK01.12._B),"Weryfikacja OK","Wartość w kolumnie B musi być liczbą"))</f>
        <v/>
      </c>
    </row>
    <row r="49" spans="2:7" x14ac:dyDescent="0.25">
      <c r="B49" s="298" t="s">
        <v>433</v>
      </c>
      <c r="C49" s="320" t="s">
        <v>3296</v>
      </c>
      <c r="D49" s="397"/>
      <c r="E49" s="397"/>
      <c r="F49" s="425" t="str">
        <f>IF(ISBLANK(WK01.13._A),"",IF(ISNUMBER(WK01.13._A),"Weryfikacja OK","Wartość w kolumnie A musi być liczbą"))</f>
        <v/>
      </c>
      <c r="G49" s="425" t="str">
        <f>IF(ISBLANK(WK01.13._B),"",IF(ISNUMBER(WK01.13._B),"Weryfikacja OK","Wartość w kolumnie B musi być liczbą"))</f>
        <v/>
      </c>
    </row>
    <row r="50" spans="2:7" x14ac:dyDescent="0.25">
      <c r="B50" s="298" t="s">
        <v>434</v>
      </c>
      <c r="C50" s="330" t="s">
        <v>435</v>
      </c>
      <c r="D50" s="396"/>
      <c r="E50" s="396"/>
      <c r="F50" s="425" t="str">
        <f>IF(ISBLANK(WK01.14._A),"",IF(ISNUMBER(WK01.14._A),"Weryfikacja OK","Wartość w kolumnie A musi być liczbą"))</f>
        <v/>
      </c>
      <c r="G50" s="425" t="str">
        <f>IF(ISBLANK(WK01.14._B),"",IF(ISNUMBER(WK01.14._B),"Weryfikacja OK","Wartość w kolumnie B musi być liczbą"))</f>
        <v/>
      </c>
    </row>
    <row r="51" spans="2:7" ht="15.75" thickBot="1" x14ac:dyDescent="0.3">
      <c r="B51" s="304" t="s">
        <v>436</v>
      </c>
      <c r="C51" s="332" t="s">
        <v>437</v>
      </c>
      <c r="D51" s="398"/>
      <c r="E51" s="398"/>
      <c r="F51" s="425" t="str">
        <f>IF(ISBLANK(WK01.15._A),"",IF(ISNUMBER(WK01.15._A),"Weryfikacja OK","Wartość w kolumnie A musi być liczbą"))</f>
        <v/>
      </c>
      <c r="G51" s="425" t="str">
        <f>IF(ISBLANK(WK01.15._B),"",IF(ISNUMBER(WK01.15._B),"Weryfikacja OK","Wartość w kolumnie B musi być liczbą"))</f>
        <v/>
      </c>
    </row>
    <row r="52" spans="2:7" ht="15.75" thickBot="1" x14ac:dyDescent="0.3">
      <c r="B52" s="302" t="s">
        <v>438</v>
      </c>
      <c r="C52" s="333" t="s">
        <v>439</v>
      </c>
      <c r="D52" s="399"/>
      <c r="E52" s="395"/>
      <c r="F52" s="425" t="str">
        <f>IF(ISBLANK(WK01.16._A),"",IF(ISNUMBER(WK01.16._A),IF(ROUND(WK01.16._A-WK01.10._B,2)=0,"Weryfikacja OK","W formularzu WK01 wartość ekwiwalentu bilansowego sumy zobowiązań pozabilansowych ważonych ryzykiem produktu jest niezgodna z wartością ekwiwalentu bilansowego ważonego ryzykiem w tym formularzu"),"Wartosć musi być liczbą"))</f>
        <v/>
      </c>
      <c r="G52" s="425" t="str">
        <f>IF(ISBLANK(WK01.16._B),"",IF(ISNUMBER(WK01.16._B),"Weryfikacja OK","Wartość w kolumnie B musi być liczbą"))</f>
        <v/>
      </c>
    </row>
    <row r="53" spans="2:7" ht="15.75" thickBot="1" x14ac:dyDescent="0.3">
      <c r="B53" s="1297" t="s">
        <v>440</v>
      </c>
      <c r="C53" s="1306"/>
      <c r="D53" s="578"/>
      <c r="E53" s="577" t="s">
        <v>2</v>
      </c>
      <c r="F53" s="425"/>
      <c r="G53" s="425"/>
    </row>
    <row r="54" spans="2:7" ht="15.75" thickBot="1" x14ac:dyDescent="0.3">
      <c r="B54" s="302" t="s">
        <v>441</v>
      </c>
      <c r="C54" s="333" t="s">
        <v>442</v>
      </c>
      <c r="D54" s="578"/>
      <c r="E54" s="395"/>
      <c r="F54" s="425" t="str">
        <f>IF(ISBLANK(WK01.17._B),"",IF(ISNUMBER(WK01.17._B),IF(ROUND(WK01.17._B-WK01.16._B-WK01.6._B,2)=0,"Weryfikacja OK","W formularzu WK01 suma aktywów i zobowiązań pozabilansowych ważonych ryzykiem jest niezgodna z sumą poszczególnych składników w tym formularzu"),"Wartosć musi być liczbą"))</f>
        <v/>
      </c>
      <c r="G54" s="425" t="str">
        <f>IF(ISBLANK(WK01.17._B),"",IF(ROUND(WK01.17._B*5%-WK01.18._B,2)=0,"Weryfikacja OK","W formularzu WK01 wartość wymogu kapitałowego z tytułu ryzyka kredytowego jest różna od 5% sumy zobowiązań pozabilansowych i aktywów ważonych ryzykiem wykazywanych w tym formularzu"))</f>
        <v/>
      </c>
    </row>
    <row r="55" spans="2:7" ht="15.75" thickBot="1" x14ac:dyDescent="0.3">
      <c r="B55" s="302" t="s">
        <v>443</v>
      </c>
      <c r="C55" s="333" t="s">
        <v>355</v>
      </c>
      <c r="D55" s="578"/>
      <c r="E55" s="534"/>
      <c r="F55" s="425" t="str">
        <f>IF(ISBLANK(WK01.16._A),"",IF(ISNUMBER(WK01.16._A),IF(ROUND(WK01.16._A-WK01.10._B,2)=0,"Weryfikacja OK","W formularzu WK01 wartość ekwiwalentu bilansowego sumy zobowiązań pozabilansowych ważonych ryzykiem produktu jest niezgodna z wartością ekwiwalentu bilansowego ważonego ryzykiem w tym formularzu"),"Wartosć musi być liczbą"))</f>
        <v/>
      </c>
      <c r="G55" s="425"/>
    </row>
    <row r="56" spans="2:7" x14ac:dyDescent="0.25">
      <c r="G56" s="425" t="str">
        <f>IF(ISBLANK(WK01.17._B),"",IF(ROUND(WK01.17._B*5%-WK01.18._B,2)=0,"Weryfikacja OK","W formularzu WK01 wartość wymogu kapitałowego z tytułu ryzyka kredytowego jest różna od 5% sumy zobowiązań pozabilansowych i aktywów ważonych ryzykiem wykazywanych w tym formularzu"))</f>
        <v/>
      </c>
    </row>
    <row r="57" spans="2:7" x14ac:dyDescent="0.25">
      <c r="G57" s="425"/>
    </row>
    <row r="58" spans="2:7" x14ac:dyDescent="0.25">
      <c r="C58" s="426" t="str">
        <f>IF(COUNTBLANK(F6:G66)=122,"",IF(COUNTIF(F6:G66,"Weryfikacja OK")=100,"Arkusz jest zwalidowany poprawnie","Arkusz jest niepoprawny"))</f>
        <v/>
      </c>
    </row>
    <row r="59" spans="2:7" x14ac:dyDescent="0.25">
      <c r="E59" s="307" t="s">
        <v>515</v>
      </c>
      <c r="F59" s="425" t="str">
        <f>IF(AND(ISBLANK(WK01.1._B), ISBLANK(WK01.1._A)),"",IF(AND(ROUND(WK01.1._B-WK01.1._A*0%,2)&gt;=0,ROUND(WK01.1._B-WK01.1._A*0%,2)&lt;=0.01),"Weryfikacja OK","W formularzu WK01 wielkość ważona aktywów o wadze ryzyka 0% jest niezgodna z iloczynem wartości nominalnej tych aktywów i dpowiedniej wagi ryzyka"))</f>
        <v/>
      </c>
    </row>
    <row r="60" spans="2:7" x14ac:dyDescent="0.25">
      <c r="E60" s="307" t="s">
        <v>516</v>
      </c>
      <c r="F60" s="425" t="str">
        <f>IF(AND(ISBLANK(WK01.2._B), ISBLANK(WK01.2._A)),"",IF(AND(ROUND(WK01.2._B-WK01.2._A*20%,2)&gt;=0,ROUND(WK01.2._B-WK01.2._A*20%,2)&lt;=0.01),"Weryfikacja OK","W formularzu WK01 wielkość ważona aktywów o wadze ryzyka 20% jest niezgodna z iloczynem wartości nominalnej tych aktywów i dpowiedniej wagi ryzyka"))</f>
        <v/>
      </c>
    </row>
    <row r="61" spans="2:7" x14ac:dyDescent="0.25">
      <c r="E61" s="307" t="s">
        <v>517</v>
      </c>
      <c r="F61" s="425" t="str">
        <f>IF(AND(ISBLANK(WK01.3._B), ISBLANK(WK01.3._A)),"",IF(AND(ROUND(WK01.3._B-WK01.3._A*50%,2)&gt;=0,ROUND(WK01.3._B-WK01.3._A*50%,2)&lt;=0.01),"Weryfikacja OK","W formularzu WK01 wielkość ważona aktywów o wadze ryzyka 50% jest niezgodna z iloczynem wartości nominalnej tych aktywów i dpowiedniej wagi ryzyka"))</f>
        <v/>
      </c>
    </row>
    <row r="62" spans="2:7" x14ac:dyDescent="0.25">
      <c r="E62" s="307" t="s">
        <v>518</v>
      </c>
      <c r="F62" s="425" t="str">
        <f>IF(AND(ISBLANK(WK01.4._B), ISBLANK(WK01.4._A)),"",IF(AND(ROUND(WK01.4._B-WK01.4._A*100%,2)&gt;=0,ROUND(WK01.4._B-WK01.4._A*100%,2)&lt;=0.01),"Weryfikacja OK","W formularzu WK01 wielkość ważona aktywów o wadze ryzyka 100% jest niezgodna z iloczynem wartości nominalnej tych aktywów i dpowiedniej wagi ryzyka"))</f>
        <v/>
      </c>
    </row>
    <row r="63" spans="2:7" x14ac:dyDescent="0.25">
      <c r="E63" s="307" t="s">
        <v>519</v>
      </c>
      <c r="F63" s="425" t="str">
        <f>IF(AND(ISBLANK(WK01.5._B), ISBLANK(WK01.5._A)),"",IF(AND(ROUND(WK01.5._B-WK01.5._A*150%,2)&gt;=0,ROUND(WK01.5._B-WK01.5._A*150%,2)&lt;=0.01),"Weryfikacja OK","W formularzu WK01 wielkość ważona aktywów o wadze ryzyka 150% jest niezgodna z iloczynem wartości nominalnej tych aktywów i dpowiedniej wagi ryzyka"))</f>
        <v/>
      </c>
    </row>
    <row r="64" spans="2:7" x14ac:dyDescent="0.25">
      <c r="E64" s="307" t="s">
        <v>520</v>
      </c>
      <c r="F64" s="425" t="str">
        <f>IF(AND(ISBLANK(WK01.7._B),ISBLANK(WK01.7._A)),"",IF(AND(ROUND(WK01.7._B-WK01.7._A*0%,2)&gt;=0,ROUND(WK01.7._B-WK01.7._A*0%,2)&lt;=0.01),"Weryfikacja OK","W formularzu WK01 wielkość ekwiwalentu zobowiązań pozabilansowych o ryzyku produktu 0% jest niezgodna z iloczynem wartości nominalnej tych zobowiązań i odpowiedniej wagi produktu"))</f>
        <v/>
      </c>
    </row>
    <row r="65" spans="5:6" x14ac:dyDescent="0.25">
      <c r="E65" s="307" t="s">
        <v>521</v>
      </c>
      <c r="F65" s="425" t="str">
        <f>IF(AND(ISBLANK(WK01.8._B),ISBLANK(WK01.8._A)),"",IF(AND(ROUND(WK01.8._B-WK01.8._A*50%,2)&gt;=0,ROUND(WK01.8._B-WK01.8._A*50%,2)&lt;=0.01),"Weryfikacja OK","W formularzu WK01 wielkość ekwiwalentu zobowiązań pozabilansowych o ryzyku produktu 50% jest niezgodna z iloczynem wartości nominalnej tych zobowiązań i odpowiedniej wagi produktu"))</f>
        <v/>
      </c>
    </row>
    <row r="66" spans="5:6" x14ac:dyDescent="0.25">
      <c r="E66" s="307" t="s">
        <v>522</v>
      </c>
      <c r="F66" s="425" t="str">
        <f>IF(AND(ISBLANK(WK01.1._B),ISBLANK(WK01.1._A)),"",IF(AND(ROUND(WK01.9._B-WK01.9._A*100%,2)&gt;=0,ROUND(WK01.9._B-WK01.9._A*100%,2)&lt;=0.01),"Weryfikacja OK","W formularzu WK01 wielkość ekwiwalentu zobowiązań pozabilansowych o ryzyku produktu 100% jest niezgodna z iloczynem wartości nominalnej tych zobowiązań i odpowiedniej wagi produktu"))</f>
        <v/>
      </c>
    </row>
  </sheetData>
  <sheetProtection formatCells="0" formatColumns="0" formatRows="0"/>
  <mergeCells count="5">
    <mergeCell ref="B4:C5"/>
    <mergeCell ref="B37:C37"/>
    <mergeCell ref="B38:C38"/>
    <mergeCell ref="B46:C46"/>
    <mergeCell ref="B53:C53"/>
  </mergeCells>
  <conditionalFormatting sqref="G56:G57">
    <cfRule type="containsText" dxfId="461" priority="5" operator="containsText" text="Weryfikacja OK">
      <formula>NOT(ISERROR(SEARCH("Weryfikacja OK",G56)))</formula>
    </cfRule>
  </conditionalFormatting>
  <conditionalFormatting sqref="F56:F58">
    <cfRule type="containsText" dxfId="460" priority="4" operator="containsText" text="Weryfikacja OK">
      <formula>NOT(ISERROR(SEARCH("Weryfikacja OK",F56)))</formula>
    </cfRule>
  </conditionalFormatting>
  <conditionalFormatting sqref="C58">
    <cfRule type="cellIs" dxfId="459" priority="3" operator="equal">
      <formula>"Arkusz jest zwalidowany poprawnie"</formula>
    </cfRule>
  </conditionalFormatting>
  <conditionalFormatting sqref="F6:G55">
    <cfRule type="containsText" dxfId="458" priority="2" operator="containsText" text="Weryfikacja OK">
      <formula>NOT(ISERROR(SEARCH("Weryfikacja OK",F6)))</formula>
    </cfRule>
  </conditionalFormatting>
  <conditionalFormatting sqref="F59:F66">
    <cfRule type="containsText" dxfId="457" priority="1" operator="containsText" text="Weryfikacja OK">
      <formula>NOT(ISERROR(SEARCH("Weryfikacja OK",F59)))</formula>
    </cfRule>
  </conditionalFormatting>
  <pageMargins left="0.7" right="0.7" top="0.75" bottom="0.75" header="0.3" footer="0.3"/>
  <pageSetup paperSize="9" orientation="portrait" r:id="rId1"/>
  <ignoredErrors>
    <ignoredError sqref="G11" formula="1"/>
  </ignoredErrors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D16" sqref="D16:H16"/>
    </sheetView>
  </sheetViews>
  <sheetFormatPr defaultRowHeight="15" x14ac:dyDescent="0.25"/>
  <cols>
    <col min="2" max="2" width="9.5703125" customWidth="1"/>
    <col min="3" max="3" width="51.140625" customWidth="1"/>
    <col min="4" max="8" width="13.5703125" customWidth="1"/>
  </cols>
  <sheetData>
    <row r="1" spans="2:9" ht="15.75" x14ac:dyDescent="0.25">
      <c r="B1" s="1" t="s">
        <v>329</v>
      </c>
      <c r="H1" s="2" t="s">
        <v>3283</v>
      </c>
    </row>
    <row r="2" spans="2:9" x14ac:dyDescent="0.25">
      <c r="B2" t="s">
        <v>2740</v>
      </c>
    </row>
    <row r="3" spans="2:9" ht="15.75" thickBot="1" x14ac:dyDescent="0.3"/>
    <row r="4" spans="2:9" ht="30" x14ac:dyDescent="0.25">
      <c r="B4" s="1394"/>
      <c r="C4" s="1395"/>
      <c r="D4" s="785" t="s">
        <v>512</v>
      </c>
      <c r="E4" s="786" t="s">
        <v>2723</v>
      </c>
      <c r="F4" s="786" t="s">
        <v>2649</v>
      </c>
      <c r="G4" s="807" t="s">
        <v>2724</v>
      </c>
      <c r="H4" s="808" t="s">
        <v>87</v>
      </c>
    </row>
    <row r="5" spans="2:9" ht="15.75" thickBot="1" x14ac:dyDescent="0.3">
      <c r="B5" s="1398"/>
      <c r="C5" s="1399"/>
      <c r="D5" s="999" t="s">
        <v>145</v>
      </c>
      <c r="E5" s="1000" t="s">
        <v>146</v>
      </c>
      <c r="F5" s="1000" t="s">
        <v>147</v>
      </c>
      <c r="G5" s="1085" t="s">
        <v>148</v>
      </c>
      <c r="H5" s="906" t="s">
        <v>153</v>
      </c>
    </row>
    <row r="6" spans="2:9" x14ac:dyDescent="0.25">
      <c r="B6" s="697" t="s">
        <v>2725</v>
      </c>
      <c r="C6" s="791" t="s">
        <v>2726</v>
      </c>
      <c r="D6" s="792"/>
      <c r="E6" s="792"/>
      <c r="F6" s="792"/>
      <c r="G6" s="1220"/>
      <c r="H6" s="834"/>
      <c r="I6" s="148" t="str">
        <f>IF(COUNTBLANK(D6:H6)=5,"",IF(COUNTBLANK(D6:H6)=0,"Weryfikacja wiersza OK","Należy wypełnić wszystkie pola w bieżącym wierszu"))</f>
        <v/>
      </c>
    </row>
    <row r="7" spans="2:9" x14ac:dyDescent="0.25">
      <c r="B7" s="136" t="s">
        <v>2727</v>
      </c>
      <c r="C7" s="700" t="s">
        <v>2728</v>
      </c>
      <c r="D7" s="797"/>
      <c r="E7" s="797"/>
      <c r="F7" s="797"/>
      <c r="G7" s="1031"/>
      <c r="H7" s="836"/>
      <c r="I7" s="148" t="str">
        <f t="shared" ref="I7:I13" si="0">IF(COUNTBLANK(D7:H7)=5,"",IF(COUNTBLANK(D7:H7)=0,"Weryfikacja wiersza OK","Należy wypełnić wszystkie pola w bieżącym wierszu"))</f>
        <v/>
      </c>
    </row>
    <row r="8" spans="2:9" x14ac:dyDescent="0.25">
      <c r="B8" s="136" t="s">
        <v>2729</v>
      </c>
      <c r="C8" s="700" t="s">
        <v>2730</v>
      </c>
      <c r="D8" s="797"/>
      <c r="E8" s="797"/>
      <c r="F8" s="797"/>
      <c r="G8" s="1031"/>
      <c r="H8" s="836"/>
      <c r="I8" s="148" t="str">
        <f t="shared" si="0"/>
        <v/>
      </c>
    </row>
    <row r="9" spans="2:9" x14ac:dyDescent="0.25">
      <c r="B9" s="136" t="s">
        <v>2731</v>
      </c>
      <c r="C9" s="700" t="s">
        <v>1037</v>
      </c>
      <c r="D9" s="797"/>
      <c r="E9" s="797"/>
      <c r="F9" s="797"/>
      <c r="G9" s="1031"/>
      <c r="H9" s="836"/>
      <c r="I9" s="148" t="str">
        <f t="shared" si="0"/>
        <v/>
      </c>
    </row>
    <row r="10" spans="2:9" x14ac:dyDescent="0.25">
      <c r="B10" s="136" t="s">
        <v>2732</v>
      </c>
      <c r="C10" s="700" t="s">
        <v>2733</v>
      </c>
      <c r="D10" s="797"/>
      <c r="E10" s="797"/>
      <c r="F10" s="797"/>
      <c r="G10" s="1031"/>
      <c r="H10" s="836"/>
      <c r="I10" s="148" t="str">
        <f t="shared" si="0"/>
        <v/>
      </c>
    </row>
    <row r="11" spans="2:9" x14ac:dyDescent="0.25">
      <c r="B11" s="136" t="s">
        <v>2734</v>
      </c>
      <c r="C11" s="794" t="s">
        <v>2735</v>
      </c>
      <c r="D11" s="797"/>
      <c r="E11" s="797"/>
      <c r="F11" s="797"/>
      <c r="G11" s="797"/>
      <c r="H11" s="836"/>
      <c r="I11" s="148" t="str">
        <f t="shared" si="0"/>
        <v/>
      </c>
    </row>
    <row r="12" spans="2:9" ht="30" x14ac:dyDescent="0.25">
      <c r="B12" s="136" t="s">
        <v>2736</v>
      </c>
      <c r="C12" s="794" t="s">
        <v>2737</v>
      </c>
      <c r="D12" s="797"/>
      <c r="E12" s="1014"/>
      <c r="F12" s="1014"/>
      <c r="G12" s="1031"/>
      <c r="H12" s="836"/>
      <c r="I12" s="148" t="str">
        <f t="shared" si="0"/>
        <v/>
      </c>
    </row>
    <row r="13" spans="2:9" ht="30.75" thickBot="1" x14ac:dyDescent="0.3">
      <c r="B13" s="705" t="s">
        <v>2738</v>
      </c>
      <c r="C13" s="853" t="s">
        <v>2739</v>
      </c>
      <c r="D13" s="1021"/>
      <c r="E13" s="1022"/>
      <c r="F13" s="1022"/>
      <c r="G13" s="1221"/>
      <c r="H13" s="839"/>
      <c r="I13" s="148" t="str">
        <f t="shared" si="0"/>
        <v/>
      </c>
    </row>
    <row r="15" spans="2:9" x14ac:dyDescent="0.25">
      <c r="C15" s="2" t="s">
        <v>3590</v>
      </c>
    </row>
    <row r="16" spans="2:9" x14ac:dyDescent="0.25">
      <c r="C16" t="s">
        <v>2734</v>
      </c>
      <c r="D16" s="601" t="str">
        <f>IF(D11="","",IF(ROUND(SUM(D6-D7+D8+D9),2)=ROUND(D11,2),"OK","Błąd sumy częściowej"))</f>
        <v/>
      </c>
      <c r="E16" s="601" t="str">
        <f t="shared" ref="E16:H16" si="1">IF(E11="","",IF(ROUND(SUM(E6-E7+E8+E9),2)=ROUND(E11,2),"OK","Błąd sumy częściowej"))</f>
        <v/>
      </c>
      <c r="F16" s="601" t="str">
        <f t="shared" si="1"/>
        <v/>
      </c>
      <c r="G16" s="601" t="str">
        <f t="shared" si="1"/>
        <v/>
      </c>
      <c r="H16" s="601" t="str">
        <f t="shared" si="1"/>
        <v/>
      </c>
    </row>
    <row r="18" spans="3:4" x14ac:dyDescent="0.25">
      <c r="C18" s="18" t="s">
        <v>3617</v>
      </c>
      <c r="D18" s="601" t="str">
        <f>IF(COUNTBLANK(I6:I13)=8,"",IF(AND(COUNTIF(I6:I13,"Weryfikacja wiersza OK")=8,COUNTIF(D16:H16,"OK")=5),"Arkusz jest zwalidowany poprawnie","Arkusz jest niepoprawny"))</f>
        <v/>
      </c>
    </row>
  </sheetData>
  <mergeCells count="1">
    <mergeCell ref="B4:C5"/>
  </mergeCells>
  <conditionalFormatting sqref="I6:I13">
    <cfRule type="containsText" dxfId="49" priority="4" operator="containsText" text="Weryfikacja bieżącego wiersza: OK">
      <formula>NOT(ISERROR(SEARCH("Weryfikacja bieżącego wiersza: OK",I6)))</formula>
    </cfRule>
  </conditionalFormatting>
  <conditionalFormatting sqref="I6:I13">
    <cfRule type="cellIs" dxfId="48" priority="3" operator="equal">
      <formula>"Weryfikacja wiersza OK"</formula>
    </cfRule>
  </conditionalFormatting>
  <conditionalFormatting sqref="D16:H16">
    <cfRule type="containsText" dxfId="47" priority="2" operator="containsText" text="OK">
      <formula>NOT(ISERROR(SEARCH("OK",D16)))</formula>
    </cfRule>
  </conditionalFormatting>
  <conditionalFormatting sqref="D18">
    <cfRule type="containsText" dxfId="46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D6" sqref="D6:D9"/>
    </sheetView>
  </sheetViews>
  <sheetFormatPr defaultRowHeight="15" x14ac:dyDescent="0.25"/>
  <cols>
    <col min="2" max="2" width="11.140625" customWidth="1"/>
    <col min="3" max="3" width="29.5703125" customWidth="1"/>
    <col min="4" max="4" width="13.5703125" customWidth="1"/>
  </cols>
  <sheetData>
    <row r="1" spans="2:11" ht="15.75" x14ac:dyDescent="0.25">
      <c r="B1" s="1" t="s">
        <v>329</v>
      </c>
      <c r="K1" s="2" t="s">
        <v>3283</v>
      </c>
    </row>
    <row r="2" spans="2:11" x14ac:dyDescent="0.25">
      <c r="B2" t="s">
        <v>2741</v>
      </c>
    </row>
    <row r="3" spans="2:11" ht="15.75" thickBot="1" x14ac:dyDescent="0.3"/>
    <row r="4" spans="2:11" ht="45" x14ac:dyDescent="0.25">
      <c r="B4" s="1558"/>
      <c r="C4" s="1559"/>
      <c r="D4" s="1191" t="s">
        <v>56</v>
      </c>
    </row>
    <row r="5" spans="2:11" ht="15.75" thickBot="1" x14ac:dyDescent="0.3">
      <c r="B5" s="1560"/>
      <c r="C5" s="1561"/>
      <c r="D5" s="708" t="s">
        <v>145</v>
      </c>
    </row>
    <row r="6" spans="2:11" ht="15.75" thickBot="1" x14ac:dyDescent="0.3">
      <c r="B6" s="673" t="s">
        <v>2742</v>
      </c>
      <c r="C6" s="674" t="s">
        <v>115</v>
      </c>
      <c r="D6" s="1222"/>
      <c r="E6" s="635" t="str">
        <f>IF(ISBLANK(D6),"",IF(ISNUMBER(D6),"Weryfikacja wiersza OK","Błąd: Wartość w kolumnie A musi być liczbą"))</f>
        <v/>
      </c>
    </row>
    <row r="7" spans="2:11" x14ac:dyDescent="0.25">
      <c r="B7" s="715" t="s">
        <v>2743</v>
      </c>
      <c r="C7" s="1002" t="s">
        <v>107</v>
      </c>
      <c r="D7" s="1223"/>
      <c r="E7" s="635" t="str">
        <f t="shared" ref="E7:E9" si="0">IF(ISBLANK(D7),"",IF(ISNUMBER(D7),"Weryfikacja wiersza OK","Błąd: Wartość w kolumnie A musi być liczbą"))</f>
        <v/>
      </c>
    </row>
    <row r="8" spans="2:11" x14ac:dyDescent="0.25">
      <c r="B8" s="653" t="s">
        <v>2744</v>
      </c>
      <c r="C8" s="654" t="s">
        <v>2723</v>
      </c>
      <c r="D8" s="1224"/>
      <c r="E8" s="635" t="str">
        <f t="shared" si="0"/>
        <v/>
      </c>
    </row>
    <row r="9" spans="2:11" ht="15.75" thickBot="1" x14ac:dyDescent="0.3">
      <c r="B9" s="719" t="s">
        <v>2745</v>
      </c>
      <c r="C9" s="1225" t="s">
        <v>2746</v>
      </c>
      <c r="D9" s="1226"/>
      <c r="E9" s="635" t="str">
        <f t="shared" si="0"/>
        <v/>
      </c>
    </row>
    <row r="11" spans="2:11" x14ac:dyDescent="0.25">
      <c r="C11" s="2" t="s">
        <v>3590</v>
      </c>
    </row>
    <row r="12" spans="2:11" x14ac:dyDescent="0.25">
      <c r="C12" t="s">
        <v>2742</v>
      </c>
      <c r="D12" s="601" t="str">
        <f>IF(D6="","",IF(ROUND(SUM(D7:D9),2)=ROUND(D6,2),"OK","Błąd sumy częściowej"))</f>
        <v/>
      </c>
    </row>
    <row r="14" spans="2:11" x14ac:dyDescent="0.25">
      <c r="C14" s="18" t="s">
        <v>3617</v>
      </c>
      <c r="D14" s="601" t="str">
        <f>IF(COUNTBLANK(E6:E9)=4,"",IF(AND(COUNTIF(E6:E9,"Weryfikacja wiersza OK")=4,COUNTIF(D12,"OK")=1),"Arkusz jest zwalidowany poprawnie","Arkusz jest niepoprawny"))</f>
        <v/>
      </c>
    </row>
  </sheetData>
  <mergeCells count="1">
    <mergeCell ref="B4:C5"/>
  </mergeCells>
  <conditionalFormatting sqref="D12">
    <cfRule type="containsText" dxfId="45" priority="5" operator="containsText" text="OK">
      <formula>NOT(ISERROR(SEARCH("OK",D12)))</formula>
    </cfRule>
  </conditionalFormatting>
  <conditionalFormatting sqref="D14">
    <cfRule type="containsText" dxfId="44" priority="4" operator="containsText" text="Arkusz jest zwalidowany poprawnie">
      <formula>NOT(ISERROR(SEARCH("Arkusz jest zwalidowany poprawnie",D14)))</formula>
    </cfRule>
  </conditionalFormatting>
  <conditionalFormatting sqref="E6:E9">
    <cfRule type="containsText" dxfId="43" priority="1" operator="containsText" text="Weryfikacja wiersza OK">
      <formula>NOT(ISERROR(SEARCH("Weryfikacja wiersza OK",E6)))</formula>
    </cfRule>
  </conditionalFormatting>
  <pageMargins left="0.7" right="0.7" top="0.75" bottom="0.75" header="0.3" footer="0.3"/>
  <pageSetup paperSize="9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zoomScale="90" zoomScaleNormal="90" workbookViewId="0">
      <selection activeCell="D6" sqref="D6:E35"/>
    </sheetView>
  </sheetViews>
  <sheetFormatPr defaultRowHeight="15" x14ac:dyDescent="0.25"/>
  <cols>
    <col min="2" max="2" width="10.7109375" bestFit="1" customWidth="1"/>
    <col min="3" max="3" width="57.7109375" customWidth="1"/>
    <col min="4" max="4" width="13.7109375" customWidth="1"/>
    <col min="5" max="5" width="18" bestFit="1" customWidth="1"/>
  </cols>
  <sheetData>
    <row r="1" spans="2:7" ht="15.75" x14ac:dyDescent="0.25">
      <c r="B1" s="1" t="s">
        <v>1</v>
      </c>
      <c r="E1" s="2" t="s">
        <v>3283</v>
      </c>
    </row>
    <row r="2" spans="2:7" x14ac:dyDescent="0.25">
      <c r="B2" t="s">
        <v>2786</v>
      </c>
    </row>
    <row r="3" spans="2:7" ht="15.75" thickBot="1" x14ac:dyDescent="0.3"/>
    <row r="4" spans="2:7" x14ac:dyDescent="0.25">
      <c r="B4" s="1525"/>
      <c r="C4" s="1552"/>
      <c r="D4" s="759" t="s">
        <v>1103</v>
      </c>
      <c r="E4" s="1227" t="s">
        <v>11</v>
      </c>
    </row>
    <row r="5" spans="2:7" ht="15.75" thickBot="1" x14ac:dyDescent="0.3">
      <c r="B5" s="1527"/>
      <c r="C5" s="1553"/>
      <c r="D5" s="999" t="s">
        <v>145</v>
      </c>
      <c r="E5" s="1001" t="s">
        <v>146</v>
      </c>
    </row>
    <row r="6" spans="2:7" x14ac:dyDescent="0.25">
      <c r="B6" s="715" t="s">
        <v>2758</v>
      </c>
      <c r="C6" s="1027" t="s">
        <v>306</v>
      </c>
      <c r="D6" s="1228"/>
      <c r="E6" s="793"/>
      <c r="F6" s="635" t="str">
        <f>IF(COUNTBLANK(E6)=1,"",IF(COUNTBLANK(E6)=0,"Weryfikacja wiersza OK","Błąd: Należy wypełnić wiersz w tabeli"))</f>
        <v/>
      </c>
      <c r="G6" s="148"/>
    </row>
    <row r="7" spans="2:7" x14ac:dyDescent="0.25">
      <c r="B7" s="653" t="s">
        <v>2759</v>
      </c>
      <c r="C7" s="718" t="s">
        <v>110</v>
      </c>
      <c r="D7" s="1095"/>
      <c r="E7" s="798"/>
      <c r="F7" s="635" t="str">
        <f>IF(COUNTBLANK(E7)=1,"",IF(COUNTBLANK(E7)=0,"Weryfikacja wiersza OK","Błąd: Należy wypełnić wiersz w tabeli"))</f>
        <v/>
      </c>
      <c r="G7" s="148"/>
    </row>
    <row r="8" spans="2:7" x14ac:dyDescent="0.25">
      <c r="B8" s="653" t="s">
        <v>2760</v>
      </c>
      <c r="C8" s="718" t="s">
        <v>316</v>
      </c>
      <c r="D8" s="1095"/>
      <c r="E8" s="798"/>
      <c r="F8" s="635" t="str">
        <f>IF(COUNTBLANK(E8)=1,"",IF(COUNTBLANK(E8)=0,"Weryfikacja wiersza OK","Błąd: Należy wypełnić wiersz w tabeli"))</f>
        <v/>
      </c>
      <c r="G8" s="148"/>
    </row>
    <row r="9" spans="2:7" x14ac:dyDescent="0.25">
      <c r="B9" s="653" t="s">
        <v>2761</v>
      </c>
      <c r="C9" s="718" t="s">
        <v>42</v>
      </c>
      <c r="D9" s="797"/>
      <c r="E9" s="798"/>
      <c r="F9" s="635" t="str">
        <f t="shared" ref="F9:F32" si="0">IF(COUNTBLANK(D9:E9)=2,"",IF(COUNTBLANK(D9:E9)=0,"Weryfikacja wiersza OK","Błąd: Należy wypełnić wiersz w tabeli"))</f>
        <v/>
      </c>
      <c r="G9" s="148"/>
    </row>
    <row r="10" spans="2:7" x14ac:dyDescent="0.25">
      <c r="B10" s="653" t="s">
        <v>2762</v>
      </c>
      <c r="C10" s="718" t="s">
        <v>41</v>
      </c>
      <c r="D10" s="797"/>
      <c r="E10" s="798"/>
      <c r="F10" s="635" t="str">
        <f t="shared" si="0"/>
        <v/>
      </c>
      <c r="G10" s="148"/>
    </row>
    <row r="11" spans="2:7" x14ac:dyDescent="0.25">
      <c r="B11" s="653" t="s">
        <v>2763</v>
      </c>
      <c r="C11" s="658" t="s">
        <v>3344</v>
      </c>
      <c r="D11" s="797"/>
      <c r="E11" s="798"/>
      <c r="F11" s="635" t="str">
        <f t="shared" si="0"/>
        <v/>
      </c>
      <c r="G11" s="148"/>
    </row>
    <row r="12" spans="2:7" x14ac:dyDescent="0.25">
      <c r="B12" s="653" t="s">
        <v>2764</v>
      </c>
      <c r="C12" s="718" t="s">
        <v>15</v>
      </c>
      <c r="D12" s="797"/>
      <c r="E12" s="798"/>
      <c r="F12" s="635" t="str">
        <f t="shared" si="0"/>
        <v/>
      </c>
      <c r="G12" s="148"/>
    </row>
    <row r="13" spans="2:7" x14ac:dyDescent="0.25">
      <c r="B13" s="653" t="s">
        <v>3644</v>
      </c>
      <c r="C13" s="658" t="s">
        <v>3346</v>
      </c>
      <c r="D13" s="797"/>
      <c r="E13" s="798"/>
      <c r="F13" s="635" t="str">
        <f t="shared" si="0"/>
        <v/>
      </c>
      <c r="G13" s="148"/>
    </row>
    <row r="14" spans="2:7" x14ac:dyDescent="0.25">
      <c r="B14" s="653" t="s">
        <v>3645</v>
      </c>
      <c r="C14" s="658" t="s">
        <v>3345</v>
      </c>
      <c r="D14" s="797"/>
      <c r="E14" s="798"/>
      <c r="F14" s="635" t="str">
        <f t="shared" si="0"/>
        <v/>
      </c>
      <c r="G14" s="148"/>
    </row>
    <row r="15" spans="2:7" x14ac:dyDescent="0.25">
      <c r="B15" s="653" t="s">
        <v>2765</v>
      </c>
      <c r="C15" s="718" t="s">
        <v>19</v>
      </c>
      <c r="D15" s="797"/>
      <c r="E15" s="798"/>
      <c r="F15" s="635" t="str">
        <f t="shared" si="0"/>
        <v/>
      </c>
      <c r="G15" s="148"/>
    </row>
    <row r="16" spans="2:7" x14ac:dyDescent="0.25">
      <c r="B16" s="653" t="s">
        <v>2766</v>
      </c>
      <c r="C16" s="718" t="s">
        <v>2747</v>
      </c>
      <c r="D16" s="797"/>
      <c r="E16" s="798"/>
      <c r="F16" s="635" t="str">
        <f t="shared" si="0"/>
        <v/>
      </c>
      <c r="G16" s="148"/>
    </row>
    <row r="17" spans="2:7" ht="30" x14ac:dyDescent="0.25">
      <c r="B17" s="653" t="s">
        <v>2767</v>
      </c>
      <c r="C17" s="718" t="s">
        <v>88</v>
      </c>
      <c r="D17" s="797"/>
      <c r="E17" s="798"/>
      <c r="F17" s="635" t="str">
        <f t="shared" si="0"/>
        <v/>
      </c>
      <c r="G17" s="148"/>
    </row>
    <row r="18" spans="2:7" x14ac:dyDescent="0.25">
      <c r="B18" s="653" t="s">
        <v>2768</v>
      </c>
      <c r="C18" s="658" t="s">
        <v>2748</v>
      </c>
      <c r="D18" s="797"/>
      <c r="E18" s="798"/>
      <c r="F18" s="635" t="str">
        <f t="shared" si="0"/>
        <v/>
      </c>
      <c r="G18" s="148"/>
    </row>
    <row r="19" spans="2:7" ht="30" x14ac:dyDescent="0.25">
      <c r="B19" s="653" t="s">
        <v>2769</v>
      </c>
      <c r="C19" s="658" t="s">
        <v>2749</v>
      </c>
      <c r="D19" s="797"/>
      <c r="E19" s="798"/>
      <c r="F19" s="635" t="str">
        <f t="shared" si="0"/>
        <v/>
      </c>
      <c r="G19" s="148"/>
    </row>
    <row r="20" spans="2:7" ht="30" x14ac:dyDescent="0.25">
      <c r="B20" s="653" t="s">
        <v>2770</v>
      </c>
      <c r="C20" s="658" t="s">
        <v>2750</v>
      </c>
      <c r="D20" s="797"/>
      <c r="E20" s="798"/>
      <c r="F20" s="635" t="str">
        <f t="shared" si="0"/>
        <v/>
      </c>
      <c r="G20" s="148"/>
    </row>
    <row r="21" spans="2:7" ht="30" x14ac:dyDescent="0.25">
      <c r="B21" s="653" t="s">
        <v>2771</v>
      </c>
      <c r="C21" s="718" t="s">
        <v>317</v>
      </c>
      <c r="D21" s="797"/>
      <c r="E21" s="798"/>
      <c r="F21" s="635" t="str">
        <f t="shared" si="0"/>
        <v/>
      </c>
      <c r="G21" s="148"/>
    </row>
    <row r="22" spans="2:7" ht="30" x14ac:dyDescent="0.25">
      <c r="B22" s="653" t="s">
        <v>2772</v>
      </c>
      <c r="C22" s="658" t="s">
        <v>3347</v>
      </c>
      <c r="D22" s="797"/>
      <c r="E22" s="798"/>
      <c r="F22" s="635" t="str">
        <f t="shared" si="0"/>
        <v/>
      </c>
      <c r="G22" s="148"/>
    </row>
    <row r="23" spans="2:7" ht="30" x14ac:dyDescent="0.25">
      <c r="B23" s="653" t="s">
        <v>2773</v>
      </c>
      <c r="C23" s="718" t="s">
        <v>12</v>
      </c>
      <c r="D23" s="797"/>
      <c r="E23" s="798"/>
      <c r="F23" s="635" t="str">
        <f t="shared" si="0"/>
        <v/>
      </c>
      <c r="G23" s="148"/>
    </row>
    <row r="24" spans="2:7" ht="30" x14ac:dyDescent="0.25">
      <c r="B24" s="653" t="s">
        <v>2774</v>
      </c>
      <c r="C24" s="718" t="s">
        <v>16</v>
      </c>
      <c r="D24" s="797"/>
      <c r="E24" s="798"/>
      <c r="F24" s="635" t="str">
        <f t="shared" si="0"/>
        <v/>
      </c>
      <c r="G24" s="148"/>
    </row>
    <row r="25" spans="2:7" ht="30" x14ac:dyDescent="0.25">
      <c r="B25" s="653" t="s">
        <v>2775</v>
      </c>
      <c r="C25" s="718" t="s">
        <v>2751</v>
      </c>
      <c r="D25" s="797"/>
      <c r="E25" s="798"/>
      <c r="F25" s="635" t="str">
        <f t="shared" si="0"/>
        <v/>
      </c>
      <c r="G25" s="148"/>
    </row>
    <row r="26" spans="2:7" x14ac:dyDescent="0.25">
      <c r="B26" s="653" t="s">
        <v>2776</v>
      </c>
      <c r="C26" s="718" t="s">
        <v>17</v>
      </c>
      <c r="D26" s="797"/>
      <c r="E26" s="798"/>
      <c r="F26" s="635" t="str">
        <f t="shared" si="0"/>
        <v/>
      </c>
      <c r="G26" s="148"/>
    </row>
    <row r="27" spans="2:7" x14ac:dyDescent="0.25">
      <c r="B27" s="653" t="s">
        <v>2777</v>
      </c>
      <c r="C27" s="718" t="s">
        <v>2752</v>
      </c>
      <c r="D27" s="797"/>
      <c r="E27" s="798"/>
      <c r="F27" s="635" t="str">
        <f t="shared" si="0"/>
        <v/>
      </c>
      <c r="G27" s="148"/>
    </row>
    <row r="28" spans="2:7" x14ac:dyDescent="0.25">
      <c r="B28" s="653" t="s">
        <v>2778</v>
      </c>
      <c r="C28" s="718" t="s">
        <v>3348</v>
      </c>
      <c r="D28" s="797"/>
      <c r="E28" s="798"/>
      <c r="F28" s="635" t="str">
        <f t="shared" si="0"/>
        <v/>
      </c>
      <c r="G28" s="148"/>
    </row>
    <row r="29" spans="2:7" ht="30" x14ac:dyDescent="0.25">
      <c r="B29" s="653" t="s">
        <v>2779</v>
      </c>
      <c r="C29" s="718" t="s">
        <v>2753</v>
      </c>
      <c r="D29" s="797"/>
      <c r="E29" s="798"/>
      <c r="F29" s="635" t="str">
        <f t="shared" si="0"/>
        <v/>
      </c>
      <c r="G29" s="148"/>
    </row>
    <row r="30" spans="2:7" x14ac:dyDescent="0.25">
      <c r="B30" s="653" t="s">
        <v>2780</v>
      </c>
      <c r="C30" s="718" t="s">
        <v>2754</v>
      </c>
      <c r="D30" s="797"/>
      <c r="E30" s="798"/>
      <c r="F30" s="635" t="str">
        <f t="shared" si="0"/>
        <v/>
      </c>
      <c r="G30" s="148"/>
    </row>
    <row r="31" spans="2:7" x14ac:dyDescent="0.25">
      <c r="B31" s="653" t="s">
        <v>2781</v>
      </c>
      <c r="C31" s="718" t="s">
        <v>13</v>
      </c>
      <c r="D31" s="797"/>
      <c r="E31" s="798"/>
      <c r="F31" s="635" t="str">
        <f t="shared" si="0"/>
        <v/>
      </c>
      <c r="G31" s="148"/>
    </row>
    <row r="32" spans="2:7" x14ac:dyDescent="0.25">
      <c r="B32" s="653" t="s">
        <v>2782</v>
      </c>
      <c r="C32" s="658" t="s">
        <v>2755</v>
      </c>
      <c r="D32" s="797"/>
      <c r="E32" s="798"/>
      <c r="F32" s="635" t="str">
        <f t="shared" si="0"/>
        <v/>
      </c>
      <c r="G32" s="148"/>
    </row>
    <row r="33" spans="2:7" x14ac:dyDescent="0.25">
      <c r="B33" s="653" t="s">
        <v>2783</v>
      </c>
      <c r="C33" s="718" t="s">
        <v>14</v>
      </c>
      <c r="D33" s="1229"/>
      <c r="E33" s="798"/>
      <c r="F33" s="635" t="str">
        <f>IF(COUNTBLANK(E33)=1,"",IF(COUNTBLANK(E33)=0,"Weryfikacja wiersza OK","Błąd: Należy wypełnić wiersz w tabeli"))</f>
        <v/>
      </c>
      <c r="G33" s="148"/>
    </row>
    <row r="34" spans="2:7" x14ac:dyDescent="0.25">
      <c r="B34" s="653" t="s">
        <v>2784</v>
      </c>
      <c r="C34" s="861" t="s">
        <v>2756</v>
      </c>
      <c r="D34" s="1230"/>
      <c r="E34" s="701"/>
      <c r="F34" s="635" t="str">
        <f>IF(COUNTBLANK(E34)=1,"",IF(COUNTBLANK(E34)=0,"Weryfikacja wiersza OK","Błąd: Należy wypełnić wiersz w tabeli"))</f>
        <v/>
      </c>
      <c r="G34" s="148"/>
    </row>
    <row r="35" spans="2:7" ht="15.75" thickBot="1" x14ac:dyDescent="0.3">
      <c r="B35" s="719" t="s">
        <v>2785</v>
      </c>
      <c r="C35" s="720" t="s">
        <v>2757</v>
      </c>
      <c r="D35" s="1231"/>
      <c r="E35" s="1232"/>
      <c r="F35" s="635" t="str">
        <f>IF(COUNTBLANK(E35)=1,"",IF(COUNTBLANK(E35)=0,"Weryfikacja wiersza OK","Błąd: Należy wypełnić wiersz w tabeli"))</f>
        <v/>
      </c>
      <c r="G35" s="148"/>
    </row>
    <row r="37" spans="2:7" x14ac:dyDescent="0.25">
      <c r="C37" s="2" t="s">
        <v>3590</v>
      </c>
    </row>
    <row r="38" spans="2:7" x14ac:dyDescent="0.25">
      <c r="C38" t="s">
        <v>2767</v>
      </c>
      <c r="D38" s="601" t="str">
        <f>IF(D17="","",IF(ROUND(SUM(D18:D20),2)=ROUND(D17,2),"OK","Błąd sumy częściowej"))</f>
        <v/>
      </c>
      <c r="E38" s="601" t="str">
        <f>IF(E6="","",IF(ROUND(SUM(E18:E20),2)=ROUND(E17,2),"OK","Błąd sumy częściowej"))</f>
        <v/>
      </c>
    </row>
    <row r="39" spans="2:7" x14ac:dyDescent="0.25">
      <c r="C39" t="s">
        <v>2785</v>
      </c>
      <c r="D39" s="634"/>
      <c r="E39" s="601" t="str">
        <f>IF(E35="","",IF(ROUND(SUM(E6,E7,E8,E9,E10,E11,E12,E15,E16,E17,E21,E23,E24,E25,E26,E27,E28,E29,E30,E31,E33),2)=ROUND(E35,2),"OK","Błąd sumy częściowej"))</f>
        <v/>
      </c>
    </row>
    <row r="41" spans="2:7" x14ac:dyDescent="0.25">
      <c r="C41" s="18" t="s">
        <v>3617</v>
      </c>
      <c r="D41" s="601" t="str">
        <f>IF(COUNTBLANK(F6:F35)=30,"",IF(AND(COUNTIF(F6:F35,"Weryfikacja wiersza OK")=30,COUNTIF(D38:E39,"OK")=3),"Arkusz jest zwalidowany poprawnie","Arkusz jest niepoprawny"))</f>
        <v/>
      </c>
    </row>
  </sheetData>
  <mergeCells count="1">
    <mergeCell ref="B4:C5"/>
  </mergeCells>
  <conditionalFormatting sqref="G6:G35">
    <cfRule type="containsText" dxfId="42" priority="6" operator="containsText" text="Weryfikacja bieżącego wiersza: OK">
      <formula>NOT(ISERROR(SEARCH("Weryfikacja bieżącego wiersza: OK",G6)))</formula>
    </cfRule>
  </conditionalFormatting>
  <conditionalFormatting sqref="G6:G35">
    <cfRule type="cellIs" dxfId="41" priority="5" operator="equal">
      <formula>"Weryfikacja wiersza OK"</formula>
    </cfRule>
  </conditionalFormatting>
  <conditionalFormatting sqref="D38:E38 E39">
    <cfRule type="containsText" dxfId="40" priority="4" operator="containsText" text="OK">
      <formula>NOT(ISERROR(SEARCH("OK",D38)))</formula>
    </cfRule>
  </conditionalFormatting>
  <conditionalFormatting sqref="F6:F35">
    <cfRule type="containsText" dxfId="39" priority="2" operator="containsText" text="Weryfikacja wiersza OK">
      <formula>NOT(ISERROR(SEARCH("Weryfikacja wiersza OK",F6)))</formula>
    </cfRule>
  </conditionalFormatting>
  <conditionalFormatting sqref="D41">
    <cfRule type="containsText" dxfId="38" priority="1" operator="containsText" text="Arkusz jest zwalidowany poprawnie">
      <formula>NOT(ISERROR(SEARCH("Arkusz jest zwalidowany poprawnie",D41)))</formula>
    </cfRule>
  </conditionalFormatting>
  <pageMargins left="0.7" right="0.7" top="0.75" bottom="0.75" header="0.3" footer="0.3"/>
  <pageSetup paperSize="9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6"/>
  <sheetViews>
    <sheetView topLeftCell="A4" workbookViewId="0">
      <selection activeCell="E6" sqref="E6"/>
    </sheetView>
  </sheetViews>
  <sheetFormatPr defaultRowHeight="15" x14ac:dyDescent="0.25"/>
  <cols>
    <col min="2" max="2" width="12.5703125" customWidth="1"/>
    <col min="3" max="3" width="69.28515625" customWidth="1"/>
    <col min="4" max="4" width="13.5703125" customWidth="1"/>
  </cols>
  <sheetData>
    <row r="1" spans="2:5" ht="15.75" x14ac:dyDescent="0.25">
      <c r="B1" s="1" t="s">
        <v>1</v>
      </c>
      <c r="D1" s="2" t="s">
        <v>3283</v>
      </c>
    </row>
    <row r="2" spans="2:5" x14ac:dyDescent="0.25">
      <c r="B2" t="s">
        <v>2839</v>
      </c>
    </row>
    <row r="3" spans="2:5" ht="15.75" thickBot="1" x14ac:dyDescent="0.3"/>
    <row r="4" spans="2:5" ht="30" x14ac:dyDescent="0.25">
      <c r="B4" s="1421"/>
      <c r="C4" s="1436"/>
      <c r="D4" s="695" t="s">
        <v>11</v>
      </c>
    </row>
    <row r="5" spans="2:5" ht="15.75" thickBot="1" x14ac:dyDescent="0.3">
      <c r="B5" s="1425"/>
      <c r="C5" s="1438"/>
      <c r="D5" s="1188" t="s">
        <v>145</v>
      </c>
    </row>
    <row r="6" spans="2:5" x14ac:dyDescent="0.25">
      <c r="B6" s="715" t="s">
        <v>2787</v>
      </c>
      <c r="C6" s="1027" t="s">
        <v>128</v>
      </c>
      <c r="D6" s="1233"/>
      <c r="E6" s="635" t="str">
        <f>IF(ISBLANK(D6),"",IF(ISNUMBER(D6),"Weryfikacja wiersza OK","Błąd: Wartość w kolumnie A musi być liczbą"))</f>
        <v/>
      </c>
    </row>
    <row r="7" spans="2:5" x14ac:dyDescent="0.25">
      <c r="B7" s="653" t="s">
        <v>2788</v>
      </c>
      <c r="C7" s="718" t="s">
        <v>122</v>
      </c>
      <c r="D7" s="1108"/>
      <c r="E7" s="635" t="str">
        <f t="shared" ref="E7:E38" si="0">IF(ISBLANK(D7),"",IF(ISNUMBER(D7),"Weryfikacja wiersza OK","Błąd: Wartość w kolumnie A musi być liczbą"))</f>
        <v/>
      </c>
    </row>
    <row r="8" spans="2:5" ht="15.75" thickBot="1" x14ac:dyDescent="0.3">
      <c r="B8" s="777" t="s">
        <v>2789</v>
      </c>
      <c r="C8" s="1005" t="s">
        <v>123</v>
      </c>
      <c r="D8" s="1109"/>
      <c r="E8" s="635" t="str">
        <f t="shared" si="0"/>
        <v/>
      </c>
    </row>
    <row r="9" spans="2:5" ht="15.75" thickBot="1" x14ac:dyDescent="0.3">
      <c r="B9" s="901" t="s">
        <v>2790</v>
      </c>
      <c r="C9" s="757" t="s">
        <v>125</v>
      </c>
      <c r="D9" s="1190"/>
      <c r="E9" s="635" t="str">
        <f t="shared" si="0"/>
        <v/>
      </c>
    </row>
    <row r="10" spans="2:5" x14ac:dyDescent="0.25">
      <c r="B10" s="715" t="s">
        <v>2791</v>
      </c>
      <c r="C10" s="1027" t="s">
        <v>126</v>
      </c>
      <c r="D10" s="1233"/>
      <c r="E10" s="635" t="str">
        <f t="shared" si="0"/>
        <v/>
      </c>
    </row>
    <row r="11" spans="2:5" x14ac:dyDescent="0.25">
      <c r="B11" s="653" t="s">
        <v>2792</v>
      </c>
      <c r="C11" s="658" t="s">
        <v>124</v>
      </c>
      <c r="D11" s="1108"/>
      <c r="E11" s="635" t="str">
        <f t="shared" si="0"/>
        <v/>
      </c>
    </row>
    <row r="12" spans="2:5" x14ac:dyDescent="0.25">
      <c r="B12" s="653" t="s">
        <v>2793</v>
      </c>
      <c r="C12" s="658" t="s">
        <v>143</v>
      </c>
      <c r="D12" s="1108"/>
      <c r="E12" s="635" t="str">
        <f t="shared" si="0"/>
        <v/>
      </c>
    </row>
    <row r="13" spans="2:5" x14ac:dyDescent="0.25">
      <c r="B13" s="653" t="s">
        <v>2794</v>
      </c>
      <c r="C13" s="744" t="s">
        <v>2795</v>
      </c>
      <c r="D13" s="1108"/>
      <c r="E13" s="635" t="str">
        <f t="shared" si="0"/>
        <v/>
      </c>
    </row>
    <row r="14" spans="2:5" x14ac:dyDescent="0.25">
      <c r="B14" s="653" t="s">
        <v>2796</v>
      </c>
      <c r="C14" s="744" t="s">
        <v>2797</v>
      </c>
      <c r="D14" s="1108"/>
      <c r="E14" s="635" t="str">
        <f t="shared" si="0"/>
        <v/>
      </c>
    </row>
    <row r="15" spans="2:5" x14ac:dyDescent="0.25">
      <c r="B15" s="653" t="s">
        <v>2798</v>
      </c>
      <c r="C15" s="744" t="s">
        <v>2799</v>
      </c>
      <c r="D15" s="1108"/>
      <c r="E15" s="635" t="str">
        <f t="shared" si="0"/>
        <v/>
      </c>
    </row>
    <row r="16" spans="2:5" x14ac:dyDescent="0.25">
      <c r="B16" s="653" t="s">
        <v>2800</v>
      </c>
      <c r="C16" s="744" t="s">
        <v>2801</v>
      </c>
      <c r="D16" s="1108"/>
      <c r="E16" s="635" t="str">
        <f t="shared" si="0"/>
        <v/>
      </c>
    </row>
    <row r="17" spans="2:5" ht="30" x14ac:dyDescent="0.25">
      <c r="B17" s="653" t="s">
        <v>2802</v>
      </c>
      <c r="C17" s="658" t="s">
        <v>2803</v>
      </c>
      <c r="D17" s="1108"/>
      <c r="E17" s="635" t="str">
        <f t="shared" si="0"/>
        <v/>
      </c>
    </row>
    <row r="18" spans="2:5" x14ac:dyDescent="0.25">
      <c r="B18" s="653" t="s">
        <v>2804</v>
      </c>
      <c r="C18" s="744" t="s">
        <v>2805</v>
      </c>
      <c r="D18" s="1108"/>
      <c r="E18" s="635" t="str">
        <f t="shared" si="0"/>
        <v/>
      </c>
    </row>
    <row r="19" spans="2:5" x14ac:dyDescent="0.25">
      <c r="B19" s="136" t="s">
        <v>2806</v>
      </c>
      <c r="C19" s="744" t="s">
        <v>2807</v>
      </c>
      <c r="D19" s="701"/>
      <c r="E19" s="635" t="str">
        <f t="shared" si="0"/>
        <v/>
      </c>
    </row>
    <row r="20" spans="2:5" ht="30" x14ac:dyDescent="0.25">
      <c r="B20" s="653" t="s">
        <v>2808</v>
      </c>
      <c r="C20" s="744" t="s">
        <v>2809</v>
      </c>
      <c r="D20" s="1108"/>
      <c r="E20" s="635" t="str">
        <f t="shared" si="0"/>
        <v/>
      </c>
    </row>
    <row r="21" spans="2:5" x14ac:dyDescent="0.25">
      <c r="B21" s="653" t="s">
        <v>2810</v>
      </c>
      <c r="C21" s="744" t="s">
        <v>2811</v>
      </c>
      <c r="D21" s="1108"/>
      <c r="E21" s="635" t="str">
        <f t="shared" si="0"/>
        <v/>
      </c>
    </row>
    <row r="22" spans="2:5" x14ac:dyDescent="0.25">
      <c r="B22" s="653" t="s">
        <v>2812</v>
      </c>
      <c r="C22" s="744" t="s">
        <v>2813</v>
      </c>
      <c r="D22" s="1108"/>
      <c r="E22" s="635" t="str">
        <f t="shared" si="0"/>
        <v/>
      </c>
    </row>
    <row r="23" spans="2:5" x14ac:dyDescent="0.25">
      <c r="B23" s="653" t="s">
        <v>2814</v>
      </c>
      <c r="C23" s="744" t="s">
        <v>2815</v>
      </c>
      <c r="D23" s="1108"/>
      <c r="E23" s="635" t="str">
        <f t="shared" si="0"/>
        <v/>
      </c>
    </row>
    <row r="24" spans="2:5" ht="15.75" thickBot="1" x14ac:dyDescent="0.3">
      <c r="B24" s="777" t="s">
        <v>2816</v>
      </c>
      <c r="C24" s="1071" t="s">
        <v>2817</v>
      </c>
      <c r="D24" s="1109"/>
      <c r="E24" s="635" t="str">
        <f t="shared" si="0"/>
        <v/>
      </c>
    </row>
    <row r="25" spans="2:5" ht="15.75" thickBot="1" x14ac:dyDescent="0.3">
      <c r="B25" s="901" t="s">
        <v>2818</v>
      </c>
      <c r="C25" s="804" t="s">
        <v>127</v>
      </c>
      <c r="D25" s="1190"/>
      <c r="E25" s="635" t="str">
        <f t="shared" si="0"/>
        <v/>
      </c>
    </row>
    <row r="26" spans="2:5" x14ac:dyDescent="0.25">
      <c r="B26" s="715" t="s">
        <v>2819</v>
      </c>
      <c r="C26" s="1027" t="s">
        <v>129</v>
      </c>
      <c r="D26" s="1233"/>
      <c r="E26" s="635" t="str">
        <f t="shared" si="0"/>
        <v/>
      </c>
    </row>
    <row r="27" spans="2:5" x14ac:dyDescent="0.25">
      <c r="B27" s="653" t="s">
        <v>2820</v>
      </c>
      <c r="C27" s="658" t="s">
        <v>2821</v>
      </c>
      <c r="D27" s="1108"/>
      <c r="E27" s="635" t="str">
        <f t="shared" si="0"/>
        <v/>
      </c>
    </row>
    <row r="28" spans="2:5" x14ac:dyDescent="0.25">
      <c r="B28" s="653" t="s">
        <v>2822</v>
      </c>
      <c r="C28" s="658" t="s">
        <v>2823</v>
      </c>
      <c r="D28" s="1108"/>
      <c r="E28" s="635" t="str">
        <f t="shared" si="0"/>
        <v/>
      </c>
    </row>
    <row r="29" spans="2:5" x14ac:dyDescent="0.25">
      <c r="B29" s="653" t="s">
        <v>2824</v>
      </c>
      <c r="C29" s="658" t="s">
        <v>2825</v>
      </c>
      <c r="D29" s="1108"/>
      <c r="E29" s="635" t="str">
        <f t="shared" si="0"/>
        <v/>
      </c>
    </row>
    <row r="30" spans="2:5" x14ac:dyDescent="0.25">
      <c r="B30" s="136" t="s">
        <v>2826</v>
      </c>
      <c r="C30" s="658" t="s">
        <v>2827</v>
      </c>
      <c r="D30" s="701"/>
      <c r="E30" s="635" t="str">
        <f t="shared" si="0"/>
        <v/>
      </c>
    </row>
    <row r="31" spans="2:5" x14ac:dyDescent="0.25">
      <c r="B31" s="653" t="s">
        <v>2828</v>
      </c>
      <c r="C31" s="658" t="s">
        <v>2829</v>
      </c>
      <c r="D31" s="1108"/>
      <c r="E31" s="635" t="str">
        <f t="shared" si="0"/>
        <v/>
      </c>
    </row>
    <row r="32" spans="2:5" ht="15.75" thickBot="1" x14ac:dyDescent="0.3">
      <c r="B32" s="777" t="s">
        <v>2830</v>
      </c>
      <c r="C32" s="754" t="s">
        <v>2831</v>
      </c>
      <c r="D32" s="1109"/>
      <c r="E32" s="635" t="str">
        <f t="shared" si="0"/>
        <v/>
      </c>
    </row>
    <row r="33" spans="2:5" ht="15.75" thickBot="1" x14ac:dyDescent="0.3">
      <c r="B33" s="673" t="s">
        <v>2832</v>
      </c>
      <c r="C33" s="757" t="s">
        <v>130</v>
      </c>
      <c r="D33" s="758"/>
      <c r="E33" s="635" t="str">
        <f t="shared" si="0"/>
        <v/>
      </c>
    </row>
    <row r="34" spans="2:5" x14ac:dyDescent="0.25">
      <c r="B34" s="697" t="s">
        <v>2840</v>
      </c>
      <c r="C34" s="1027" t="s">
        <v>2834</v>
      </c>
      <c r="D34" s="852"/>
      <c r="E34" s="635" t="str">
        <f t="shared" si="0"/>
        <v/>
      </c>
    </row>
    <row r="35" spans="2:5" ht="30" x14ac:dyDescent="0.25">
      <c r="B35" s="136" t="s">
        <v>2833</v>
      </c>
      <c r="C35" s="658" t="s">
        <v>3350</v>
      </c>
      <c r="D35" s="701"/>
      <c r="E35" s="635" t="str">
        <f t="shared" si="0"/>
        <v/>
      </c>
    </row>
    <row r="36" spans="2:5" x14ac:dyDescent="0.25">
      <c r="B36" s="136" t="s">
        <v>2835</v>
      </c>
      <c r="C36" s="658" t="s">
        <v>3349</v>
      </c>
      <c r="D36" s="701"/>
      <c r="E36" s="635" t="str">
        <f t="shared" si="0"/>
        <v/>
      </c>
    </row>
    <row r="37" spans="2:5" ht="15.75" thickBot="1" x14ac:dyDescent="0.3">
      <c r="B37" s="899" t="s">
        <v>2836</v>
      </c>
      <c r="C37" s="1005" t="s">
        <v>20</v>
      </c>
      <c r="D37" s="1189"/>
      <c r="E37" s="635" t="str">
        <f t="shared" si="0"/>
        <v/>
      </c>
    </row>
    <row r="38" spans="2:5" ht="15.75" thickBot="1" x14ac:dyDescent="0.3">
      <c r="B38" s="901" t="s">
        <v>2837</v>
      </c>
      <c r="C38" s="757" t="s">
        <v>2838</v>
      </c>
      <c r="D38" s="1190"/>
      <c r="E38" s="635" t="str">
        <f t="shared" si="0"/>
        <v/>
      </c>
    </row>
    <row r="40" spans="2:5" x14ac:dyDescent="0.25">
      <c r="C40" s="2" t="s">
        <v>3590</v>
      </c>
    </row>
    <row r="41" spans="2:5" x14ac:dyDescent="0.25">
      <c r="C41" t="s">
        <v>2791</v>
      </c>
      <c r="D41" s="601" t="str">
        <f>IF(D10="","",IF(ROUND(SUM(D11,D12,D17),2)=ROUND(D10,2),"OK","Błąd sumy częściowej"))</f>
        <v/>
      </c>
    </row>
    <row r="42" spans="2:5" x14ac:dyDescent="0.25">
      <c r="C42" t="s">
        <v>2793</v>
      </c>
      <c r="D42" s="601" t="str">
        <f>IF(D12="","",IF(ROUND(SUM(D13,D14,D15,D16),2)=ROUND(D12,2),"OK","Błąd sumy częściowej"))</f>
        <v/>
      </c>
    </row>
    <row r="43" spans="2:5" x14ac:dyDescent="0.25">
      <c r="C43" t="s">
        <v>2802</v>
      </c>
      <c r="D43" s="601" t="str">
        <f>IF(D17="","",IF(ROUND(SUM(D18:D24),2)=ROUND(D17,2),"OK","Błąd sumy częściowej"))</f>
        <v/>
      </c>
    </row>
    <row r="44" spans="2:5" x14ac:dyDescent="0.25">
      <c r="C44" t="s">
        <v>2819</v>
      </c>
      <c r="D44" s="601" t="str">
        <f>IF(D26="","",IF(ROUND(SUM(D27:D32),2)=ROUND(D26,2),"OK","Błąd sumy częściowej"))</f>
        <v/>
      </c>
    </row>
    <row r="46" spans="2:5" x14ac:dyDescent="0.25">
      <c r="C46" s="18" t="s">
        <v>3617</v>
      </c>
      <c r="D46" s="601" t="str">
        <f>IF(COUNTBLANK(E6:E38)=33,"",IF(AND(COUNTIF(E6:E38,"Weryfikacja wiersza OK")=33,COUNTIF(D41:D44,"OK")=4),"Arkusz jest zwalidowany poprawnie","Arkusz jest niepoprawny"))</f>
        <v/>
      </c>
    </row>
  </sheetData>
  <mergeCells count="1">
    <mergeCell ref="B4:C5"/>
  </mergeCells>
  <conditionalFormatting sqref="D41:D44">
    <cfRule type="containsText" dxfId="37" priority="3" operator="containsText" text="OK">
      <formula>NOT(ISERROR(SEARCH("OK",D41)))</formula>
    </cfRule>
  </conditionalFormatting>
  <conditionalFormatting sqref="E6:E38">
    <cfRule type="containsText" dxfId="36" priority="2" operator="containsText" text="Weryfikacja wiersza OK">
      <formula>NOT(ISERROR(SEARCH("Weryfikacja wiersza OK",E6)))</formula>
    </cfRule>
  </conditionalFormatting>
  <conditionalFormatting sqref="D46">
    <cfRule type="containsText" dxfId="35" priority="1" operator="containsText" text="Arkusz jest zwalidowany poprawnie">
      <formula>NOT(ISERROR(SEARCH("Arkusz jest zwalidowany poprawnie",D46)))</formula>
    </cfRule>
  </conditionalFormatting>
  <pageMargins left="0.7" right="0.7" top="0.75" bottom="0.75" header="0.3" footer="0.3"/>
  <pageSetup paperSize="9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workbookViewId="0">
      <selection activeCell="J8" sqref="J8"/>
    </sheetView>
  </sheetViews>
  <sheetFormatPr defaultRowHeight="15" x14ac:dyDescent="0.25"/>
  <cols>
    <col min="3" max="3" width="45.5703125" customWidth="1"/>
    <col min="4" max="9" width="12.5703125" customWidth="1"/>
    <col min="10" max="10" width="20.5703125" customWidth="1"/>
  </cols>
  <sheetData>
    <row r="1" spans="2:10" ht="15.75" x14ac:dyDescent="0.25">
      <c r="B1" s="1" t="s">
        <v>1</v>
      </c>
      <c r="I1" s="2" t="s">
        <v>3283</v>
      </c>
    </row>
    <row r="2" spans="2:10" x14ac:dyDescent="0.25">
      <c r="B2" s="1234" t="s">
        <v>3351</v>
      </c>
      <c r="C2" s="334"/>
    </row>
    <row r="3" spans="2:10" ht="15.75" thickBot="1" x14ac:dyDescent="0.3">
      <c r="B3" s="1234"/>
      <c r="C3" s="334"/>
    </row>
    <row r="4" spans="2:10" x14ac:dyDescent="0.25">
      <c r="B4" s="1562"/>
      <c r="C4" s="1563"/>
      <c r="D4" s="1568" t="s">
        <v>11</v>
      </c>
      <c r="E4" s="1569"/>
      <c r="F4" s="1569"/>
      <c r="G4" s="1569"/>
      <c r="H4" s="1569"/>
      <c r="I4" s="1570"/>
      <c r="J4" s="288"/>
    </row>
    <row r="5" spans="2:10" x14ac:dyDescent="0.25">
      <c r="B5" s="1564"/>
      <c r="C5" s="1565"/>
      <c r="D5" s="1571"/>
      <c r="E5" s="1572"/>
      <c r="F5" s="1572"/>
      <c r="G5" s="1572"/>
      <c r="H5" s="1572"/>
      <c r="I5" s="1573"/>
      <c r="J5" s="288"/>
    </row>
    <row r="6" spans="2:10" x14ac:dyDescent="0.25">
      <c r="B6" s="1564"/>
      <c r="C6" s="1565"/>
      <c r="D6" s="434" t="s">
        <v>45</v>
      </c>
      <c r="E6" s="435" t="s">
        <v>46</v>
      </c>
      <c r="F6" s="435" t="s">
        <v>47</v>
      </c>
      <c r="G6" s="435" t="s">
        <v>48</v>
      </c>
      <c r="H6" s="435" t="s">
        <v>144</v>
      </c>
      <c r="I6" s="436" t="s">
        <v>87</v>
      </c>
      <c r="J6" s="288"/>
    </row>
    <row r="7" spans="2:10" ht="15.75" thickBot="1" x14ac:dyDescent="0.3">
      <c r="B7" s="1566"/>
      <c r="C7" s="1567"/>
      <c r="D7" s="437" t="s">
        <v>145</v>
      </c>
      <c r="E7" s="438" t="s">
        <v>146</v>
      </c>
      <c r="F7" s="438" t="s">
        <v>147</v>
      </c>
      <c r="G7" s="438" t="s">
        <v>148</v>
      </c>
      <c r="H7" s="438" t="s">
        <v>153</v>
      </c>
      <c r="I7" s="439" t="s">
        <v>149</v>
      </c>
      <c r="J7" s="288"/>
    </row>
    <row r="8" spans="2:10" ht="25.5" x14ac:dyDescent="0.25">
      <c r="B8" s="1235" t="s">
        <v>500</v>
      </c>
      <c r="C8" s="1236" t="s">
        <v>150</v>
      </c>
      <c r="D8" s="440"/>
      <c r="E8" s="441"/>
      <c r="F8" s="441"/>
      <c r="G8" s="441"/>
      <c r="H8" s="441"/>
      <c r="I8" s="442"/>
      <c r="J8" s="635" t="str">
        <f>IF(COUNTBLANK(D8:I8)=6,"",IF(I8=SUM(D8:H8),"Weryfikacja wiersza OK","Niezgodność sumy"))</f>
        <v/>
      </c>
    </row>
    <row r="9" spans="2:10" ht="25.5" x14ac:dyDescent="0.25">
      <c r="B9" s="1237" t="s">
        <v>501</v>
      </c>
      <c r="C9" s="1238" t="s">
        <v>502</v>
      </c>
      <c r="D9" s="443"/>
      <c r="E9" s="444"/>
      <c r="F9" s="444"/>
      <c r="G9" s="444"/>
      <c r="H9" s="444"/>
      <c r="I9" s="445"/>
      <c r="J9" s="635" t="str">
        <f t="shared" ref="J9:J11" si="0">IF(COUNTBLANK(D9:I9)=6,"",IF(I9=SUM(D9:H9),"Weryfikacja wiersza OK","Niezgodność sumy"))</f>
        <v/>
      </c>
    </row>
    <row r="10" spans="2:10" x14ac:dyDescent="0.25">
      <c r="B10" s="1237" t="s">
        <v>503</v>
      </c>
      <c r="C10" s="1238" t="s">
        <v>504</v>
      </c>
      <c r="D10" s="443"/>
      <c r="E10" s="444"/>
      <c r="F10" s="444"/>
      <c r="G10" s="444"/>
      <c r="H10" s="444"/>
      <c r="I10" s="445"/>
      <c r="J10" s="635" t="str">
        <f t="shared" si="0"/>
        <v/>
      </c>
    </row>
    <row r="11" spans="2:10" x14ac:dyDescent="0.25">
      <c r="B11" s="1237" t="s">
        <v>505</v>
      </c>
      <c r="C11" s="1239" t="s">
        <v>3352</v>
      </c>
      <c r="D11" s="446"/>
      <c r="E11" s="447"/>
      <c r="F11" s="447"/>
      <c r="G11" s="447"/>
      <c r="H11" s="447"/>
      <c r="I11" s="448"/>
      <c r="J11" s="635" t="str">
        <f t="shared" si="0"/>
        <v/>
      </c>
    </row>
    <row r="12" spans="2:10" x14ac:dyDescent="0.25">
      <c r="B12" s="1240" t="s">
        <v>506</v>
      </c>
      <c r="C12" s="1239" t="s">
        <v>3353</v>
      </c>
      <c r="D12" s="446"/>
      <c r="E12" s="598"/>
      <c r="F12" s="598"/>
      <c r="G12" s="598"/>
      <c r="H12" s="598"/>
      <c r="I12" s="448"/>
      <c r="J12" s="635" t="str">
        <f>IF(AND(ISBLANK(D12),ISBLANK(I12)),"",IF(D12=I12,"Weryfikacja wiersza OK","Niezgodność sumy"))</f>
        <v/>
      </c>
    </row>
    <row r="13" spans="2:10" x14ac:dyDescent="0.25">
      <c r="B13" s="1240" t="s">
        <v>507</v>
      </c>
      <c r="C13" s="1239" t="s">
        <v>508</v>
      </c>
      <c r="D13" s="599"/>
      <c r="E13" s="598"/>
      <c r="F13" s="598"/>
      <c r="G13" s="598"/>
      <c r="H13" s="598"/>
      <c r="I13" s="448"/>
      <c r="J13" s="635" t="str">
        <f>IF(ISBLANK(I13),"",IF(ISNUMBER(I13),"Weryfikacja wiersza OK","Wartość sumy w kolumnie F nie jest liczbą"))</f>
        <v/>
      </c>
    </row>
    <row r="14" spans="2:10" ht="26.25" thickBot="1" x14ac:dyDescent="0.3">
      <c r="B14" s="1241" t="s">
        <v>509</v>
      </c>
      <c r="C14" s="1242" t="s">
        <v>3354</v>
      </c>
      <c r="D14" s="449"/>
      <c r="E14" s="600"/>
      <c r="F14" s="600"/>
      <c r="G14" s="600"/>
      <c r="H14" s="600"/>
      <c r="I14" s="450"/>
      <c r="J14" s="635" t="str">
        <f>IF(AND(ISBLANK(D14),ISBLANK(I14)),"",IF(D14=I14,"Weryfikacja wiersza OK","Niezgodność sumy"))</f>
        <v/>
      </c>
    </row>
    <row r="16" spans="2:10" x14ac:dyDescent="0.25">
      <c r="C16" s="451" t="s">
        <v>524</v>
      </c>
    </row>
    <row r="17" spans="3:9" x14ac:dyDescent="0.25">
      <c r="C17" t="s">
        <v>505</v>
      </c>
      <c r="D17" s="425" t="str">
        <f>IF(COUNTBLANK(D8:D14)=7,"",IF(AND(COUNTBLANK(D8:D14)=1,ISBLANK(D13)),IF(ROUND(SUM(D8:D10)-D11,2)=0,"OK","Błędna wartość sumy"),"W trakcie wprowadzania"))</f>
        <v/>
      </c>
      <c r="E17" s="425" t="str">
        <f>IF(COUNTBLANK(E8:E14)=7,"",IF(AND(COUNTBLANK(E8:E14)=3,ISBLANK(E13)),IF(ROUND(SUM(E8:E10)-E11,2)=0,"OK","Błędna wartość sumy"),"W trakcie wprowadzania"))</f>
        <v/>
      </c>
      <c r="F17" s="425" t="str">
        <f>IF(COUNTBLANK(F8:F14)=7,"",IF(AND(COUNTBLANK(F8:F14)=3,ISBLANK(F13)),IF(ROUND(SUM(F8:F10)-F11,2)=0,"OK","Błędna wartość sumy"),"W trakcie wprowadzania"))</f>
        <v/>
      </c>
      <c r="G17" s="425" t="str">
        <f>IF(COUNTBLANK(G8:G14)=7,"",IF(AND(COUNTBLANK(G8:G14)=3,ISBLANK(G13)),IF(ROUND(SUM(G8:G10)-G11,2)=0,"OK","Błędna wartość sumy"),"W trakcie wprowadzania"))</f>
        <v/>
      </c>
      <c r="H17" s="425" t="str">
        <f>IF(COUNTBLANK(H8:H14)=7,"",IF(AND(COUNTBLANK(H8:H14)=3,ISBLANK(H13)),IF(ROUND(SUM(H8:H10)-H11,2)=0,"OK","Błędna wartość sumy"),"W trakcie wprowadzania"))</f>
        <v/>
      </c>
      <c r="I17" s="425" t="str">
        <f>IF(COUNTBLANK(I8:I14)=7,"",IF(COUNTBLANK(I8:I14)=0,IF(ROUND(SUM(I8:I10)-I11,2)=0,"OK","Błędna wartość sumy"),"W trakcie wprowadzania"))</f>
        <v/>
      </c>
    </row>
    <row r="18" spans="3:9" x14ac:dyDescent="0.25">
      <c r="C18" s="185"/>
    </row>
    <row r="19" spans="3:9" x14ac:dyDescent="0.25">
      <c r="C19" s="18" t="s">
        <v>3617</v>
      </c>
      <c r="D19" s="601" t="str">
        <f>IF(COUNTBLANK(J8:J14)=7,"",IF(AND(COUNTIF(J8:J14,"Weryfikacja wiersza OK")=7,COUNTIF(D17:I17,"OK")=6),"Arkusz jest zwalidowany poprawnie","Arkusz jest niepoprawny"))</f>
        <v/>
      </c>
    </row>
  </sheetData>
  <sheetProtection formatCells="0" formatColumns="0" formatRows="0"/>
  <mergeCells count="2">
    <mergeCell ref="B4:C7"/>
    <mergeCell ref="D4:I5"/>
  </mergeCells>
  <conditionalFormatting sqref="D17:I17">
    <cfRule type="containsText" dxfId="34" priority="5" operator="containsText" text="OK">
      <formula>NOT(ISERROR(SEARCH("OK",D17)))</formula>
    </cfRule>
  </conditionalFormatting>
  <conditionalFormatting sqref="D19">
    <cfRule type="containsText" dxfId="33" priority="2" operator="containsText" text="Arkusz jest zwalidowany poprawnie">
      <formula>NOT(ISERROR(SEARCH("Arkusz jest zwalidowany poprawnie",D19)))</formula>
    </cfRule>
  </conditionalFormatting>
  <conditionalFormatting sqref="C18">
    <cfRule type="containsText" dxfId="32" priority="4" operator="containsText" text="Arkusz jest zwalidowany poprawnie">
      <formula>NOT(ISERROR(SEARCH("Arkusz jest zwalidowany poprawnie",C18)))</formula>
    </cfRule>
  </conditionalFormatting>
  <conditionalFormatting sqref="J8:J14">
    <cfRule type="containsText" dxfId="31" priority="1" operator="containsText" text="Weryfikacja wiersza OK">
      <formula>NOT(ISERROR(SEARCH("Weryfikacja wiersza OK",J8)))</formula>
    </cfRule>
  </conditionalFormatting>
  <pageMargins left="0.7" right="0.7" top="0.75" bottom="0.75" header="0.3" footer="0.3"/>
  <pageSetup paperSize="9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workbookViewId="0">
      <selection activeCell="D6" sqref="D6:D7"/>
    </sheetView>
  </sheetViews>
  <sheetFormatPr defaultRowHeight="15" x14ac:dyDescent="0.25"/>
  <cols>
    <col min="3" max="3" width="50.140625" customWidth="1"/>
    <col min="4" max="4" width="13.5703125" customWidth="1"/>
  </cols>
  <sheetData>
    <row r="1" spans="2:5" ht="15.75" x14ac:dyDescent="0.25">
      <c r="B1" s="1" t="s">
        <v>1</v>
      </c>
      <c r="D1" s="2" t="s">
        <v>3283</v>
      </c>
    </row>
    <row r="2" spans="2:5" x14ac:dyDescent="0.25">
      <c r="B2" s="84" t="s">
        <v>2841</v>
      </c>
    </row>
    <row r="3" spans="2:5" ht="15.75" thickBot="1" x14ac:dyDescent="0.3"/>
    <row r="4" spans="2:5" x14ac:dyDescent="0.25">
      <c r="B4" s="1462"/>
      <c r="C4" s="1475"/>
      <c r="D4" s="1191" t="s">
        <v>2</v>
      </c>
    </row>
    <row r="5" spans="2:5" ht="15.75" thickBot="1" x14ac:dyDescent="0.3">
      <c r="B5" s="1466"/>
      <c r="C5" s="1477"/>
      <c r="D5" s="708" t="s">
        <v>145</v>
      </c>
    </row>
    <row r="6" spans="2:5" x14ac:dyDescent="0.25">
      <c r="B6" s="751" t="s">
        <v>2842</v>
      </c>
      <c r="C6" s="1027" t="s">
        <v>2843</v>
      </c>
      <c r="D6" s="1233"/>
      <c r="E6" s="635" t="str">
        <f>IF(ISBLANK(D6),"",IF(ISNUMBER(D6),"Weryfikacja wiersza OK","Błąd: Wartość w kolumnie A musi być liczbą"))</f>
        <v/>
      </c>
    </row>
    <row r="7" spans="2:5" ht="15.75" thickBot="1" x14ac:dyDescent="0.3">
      <c r="B7" s="712" t="s">
        <v>2844</v>
      </c>
      <c r="C7" s="853" t="s">
        <v>2845</v>
      </c>
      <c r="D7" s="707"/>
      <c r="E7" s="635" t="str">
        <f>IF(ISBLANK(D7),"",IF(ISNUMBER(D7),"Weryfikacja wiersza OK","Błąd: Wartość w kolumnie A musi być liczbą"))</f>
        <v/>
      </c>
    </row>
    <row r="9" spans="2:5" x14ac:dyDescent="0.25">
      <c r="C9" s="18" t="s">
        <v>3617</v>
      </c>
      <c r="D9" s="601" t="str">
        <f>IF(COUNTBLANK(E6:E7)=2,"",IF(AND(COUNTIF(E6:E7,"Weryfikacja wiersza OK")=2),"Arkusz jest zwalidowany poprawnie","Arkusz jest niepoprawny"))</f>
        <v/>
      </c>
    </row>
  </sheetData>
  <mergeCells count="1">
    <mergeCell ref="B4:C5"/>
  </mergeCells>
  <conditionalFormatting sqref="D9">
    <cfRule type="containsText" dxfId="30" priority="3" operator="containsText" text="Arkusz jest zwalidowany poprawnie">
      <formula>NOT(ISERROR(SEARCH("Arkusz jest zwalidowany poprawnie",D9)))</formula>
    </cfRule>
  </conditionalFormatting>
  <conditionalFormatting sqref="E6">
    <cfRule type="containsText" dxfId="29" priority="2" operator="containsText" text="Weryfikacja wiersza OK">
      <formula>NOT(ISERROR(SEARCH("Weryfikacja wiersza OK",E6)))</formula>
    </cfRule>
  </conditionalFormatting>
  <conditionalFormatting sqref="E7">
    <cfRule type="containsText" dxfId="28" priority="1" operator="containsText" text="Weryfikacja wiersza OK">
      <formula>NOT(ISERROR(SEARCH("Weryfikacja wiersza OK",E7)))</formula>
    </cfRule>
  </conditionalFormatting>
  <pageMargins left="0.7" right="0.7" top="0.75" bottom="0.75" header="0.3" footer="0.3"/>
  <pageSetup paperSize="9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zoomScaleNormal="100" zoomScaleSheetLayoutView="90" workbookViewId="0">
      <selection activeCell="D28" sqref="D28"/>
    </sheetView>
  </sheetViews>
  <sheetFormatPr defaultRowHeight="15" x14ac:dyDescent="0.25"/>
  <cols>
    <col min="1" max="1" width="5.140625" customWidth="1"/>
    <col min="2" max="2" width="10.85546875" customWidth="1"/>
    <col min="3" max="3" width="26.7109375" customWidth="1"/>
    <col min="4" max="4" width="20" customWidth="1"/>
    <col min="5" max="5" width="13.85546875" customWidth="1"/>
    <col min="8" max="8" width="21.140625" customWidth="1"/>
    <col min="9" max="9" width="30.42578125" customWidth="1"/>
  </cols>
  <sheetData>
    <row r="1" spans="2:9" ht="15.75" x14ac:dyDescent="0.25">
      <c r="B1" s="1" t="s">
        <v>329</v>
      </c>
      <c r="H1" s="2" t="s">
        <v>3283</v>
      </c>
    </row>
    <row r="2" spans="2:9" x14ac:dyDescent="0.25">
      <c r="B2" s="6" t="s">
        <v>3355</v>
      </c>
      <c r="C2" s="6"/>
      <c r="D2" s="6"/>
      <c r="E2" s="6"/>
    </row>
    <row r="3" spans="2:9" ht="15.75" thickBot="1" x14ac:dyDescent="0.3">
      <c r="B3" s="6"/>
      <c r="C3" s="6"/>
      <c r="D3" s="6"/>
      <c r="E3" s="6"/>
    </row>
    <row r="4" spans="2:9" x14ac:dyDescent="0.25">
      <c r="B4" s="1574"/>
      <c r="C4" s="1577" t="s">
        <v>286</v>
      </c>
      <c r="D4" s="1578"/>
      <c r="E4" s="1578"/>
      <c r="F4" s="1578"/>
      <c r="G4" s="1578"/>
      <c r="H4" s="1579"/>
    </row>
    <row r="5" spans="2:9" ht="27" customHeight="1" x14ac:dyDescent="0.25">
      <c r="B5" s="1575"/>
      <c r="C5" s="140" t="s">
        <v>287</v>
      </c>
      <c r="D5" s="141" t="s">
        <v>43</v>
      </c>
      <c r="E5" s="141" t="s">
        <v>339</v>
      </c>
      <c r="F5" s="142" t="s">
        <v>28</v>
      </c>
      <c r="G5" s="142" t="s">
        <v>29</v>
      </c>
      <c r="H5" s="143" t="s">
        <v>30</v>
      </c>
    </row>
    <row r="6" spans="2:9" ht="15.75" customHeight="1" thickBot="1" x14ac:dyDescent="0.3">
      <c r="B6" s="1576"/>
      <c r="C6" s="91" t="s">
        <v>145</v>
      </c>
      <c r="D6" s="92" t="s">
        <v>146</v>
      </c>
      <c r="E6" s="92" t="s">
        <v>147</v>
      </c>
      <c r="F6" s="92" t="s">
        <v>148</v>
      </c>
      <c r="G6" s="92" t="s">
        <v>153</v>
      </c>
      <c r="H6" s="93" t="s">
        <v>149</v>
      </c>
    </row>
    <row r="7" spans="2:9" x14ac:dyDescent="0.25">
      <c r="B7" s="94" t="s">
        <v>249</v>
      </c>
      <c r="C7" s="254"/>
      <c r="D7" s="255"/>
      <c r="E7" s="256"/>
      <c r="F7" s="257"/>
      <c r="G7" s="257"/>
      <c r="H7" s="258"/>
      <c r="I7" s="144" t="str">
        <f>IF(COUNTBLANK(C7:H7)=6,"",IF(COUNTBLANK(C7:H7)=0,"Weryfikacja wiersza OK","Należy wypełnić cały wiersz"))</f>
        <v/>
      </c>
    </row>
    <row r="8" spans="2:9" x14ac:dyDescent="0.25">
      <c r="B8" s="95" t="s">
        <v>250</v>
      </c>
      <c r="C8" s="259"/>
      <c r="D8" s="260"/>
      <c r="E8" s="261"/>
      <c r="F8" s="262"/>
      <c r="G8" s="262"/>
      <c r="H8" s="263"/>
      <c r="I8" s="144" t="str">
        <f t="shared" ref="I8:I26" si="0">IF(COUNTBLANK(C8:H8)=6,"",IF(COUNTBLANK(C8:H8)=0,"Weryfikacja wiersza OK","Należy wypełnić cały wiersz"))</f>
        <v/>
      </c>
    </row>
    <row r="9" spans="2:9" x14ac:dyDescent="0.25">
      <c r="B9" s="95" t="s">
        <v>251</v>
      </c>
      <c r="C9" s="259"/>
      <c r="D9" s="260"/>
      <c r="E9" s="261"/>
      <c r="F9" s="262"/>
      <c r="G9" s="262"/>
      <c r="H9" s="263"/>
      <c r="I9" s="144" t="str">
        <f t="shared" si="0"/>
        <v/>
      </c>
    </row>
    <row r="10" spans="2:9" ht="15" customHeight="1" x14ac:dyDescent="0.25">
      <c r="B10" s="96" t="s">
        <v>288</v>
      </c>
      <c r="C10" s="264"/>
      <c r="D10" s="265"/>
      <c r="E10" s="261"/>
      <c r="F10" s="262"/>
      <c r="G10" s="262"/>
      <c r="H10" s="263"/>
      <c r="I10" s="144" t="str">
        <f t="shared" si="0"/>
        <v/>
      </c>
    </row>
    <row r="11" spans="2:9" ht="17.25" customHeight="1" x14ac:dyDescent="0.25">
      <c r="B11" s="95" t="s">
        <v>252</v>
      </c>
      <c r="C11" s="259"/>
      <c r="D11" s="260"/>
      <c r="E11" s="261"/>
      <c r="F11" s="262"/>
      <c r="G11" s="262"/>
      <c r="H11" s="263"/>
      <c r="I11" s="144" t="str">
        <f t="shared" si="0"/>
        <v/>
      </c>
    </row>
    <row r="12" spans="2:9" ht="18.75" customHeight="1" x14ac:dyDescent="0.25">
      <c r="B12" s="95" t="s">
        <v>253</v>
      </c>
      <c r="C12" s="259"/>
      <c r="D12" s="260"/>
      <c r="E12" s="261"/>
      <c r="F12" s="262"/>
      <c r="G12" s="262"/>
      <c r="H12" s="263"/>
      <c r="I12" s="144" t="str">
        <f t="shared" si="0"/>
        <v/>
      </c>
    </row>
    <row r="13" spans="2:9" ht="18.75" customHeight="1" x14ac:dyDescent="0.25">
      <c r="B13" s="95" t="s">
        <v>254</v>
      </c>
      <c r="C13" s="259"/>
      <c r="D13" s="260"/>
      <c r="E13" s="261"/>
      <c r="F13" s="262"/>
      <c r="G13" s="262"/>
      <c r="H13" s="263"/>
      <c r="I13" s="144" t="str">
        <f t="shared" si="0"/>
        <v/>
      </c>
    </row>
    <row r="14" spans="2:9" ht="16.5" customHeight="1" x14ac:dyDescent="0.25">
      <c r="B14" s="95" t="s">
        <v>255</v>
      </c>
      <c r="C14" s="259"/>
      <c r="D14" s="260"/>
      <c r="E14" s="261"/>
      <c r="F14" s="262"/>
      <c r="G14" s="262"/>
      <c r="H14" s="263"/>
      <c r="I14" s="144" t="str">
        <f t="shared" si="0"/>
        <v/>
      </c>
    </row>
    <row r="15" spans="2:9" ht="19.5" customHeight="1" x14ac:dyDescent="0.25">
      <c r="B15" s="95" t="s">
        <v>256</v>
      </c>
      <c r="C15" s="259"/>
      <c r="D15" s="260"/>
      <c r="E15" s="261"/>
      <c r="F15" s="262"/>
      <c r="G15" s="262"/>
      <c r="H15" s="263"/>
      <c r="I15" s="144" t="str">
        <f t="shared" si="0"/>
        <v/>
      </c>
    </row>
    <row r="16" spans="2:9" ht="22.5" customHeight="1" x14ac:dyDescent="0.25">
      <c r="B16" s="95" t="s">
        <v>257</v>
      </c>
      <c r="C16" s="266"/>
      <c r="D16" s="261"/>
      <c r="E16" s="261"/>
      <c r="F16" s="262"/>
      <c r="G16" s="262"/>
      <c r="H16" s="263"/>
      <c r="I16" s="144" t="str">
        <f t="shared" si="0"/>
        <v/>
      </c>
    </row>
    <row r="17" spans="2:9" ht="22.5" customHeight="1" x14ac:dyDescent="0.25">
      <c r="B17" s="95" t="s">
        <v>289</v>
      </c>
      <c r="C17" s="266"/>
      <c r="D17" s="261"/>
      <c r="E17" s="261"/>
      <c r="F17" s="262"/>
      <c r="G17" s="262"/>
      <c r="H17" s="263"/>
      <c r="I17" s="144" t="str">
        <f t="shared" si="0"/>
        <v/>
      </c>
    </row>
    <row r="18" spans="2:9" ht="13.5" customHeight="1" x14ac:dyDescent="0.25">
      <c r="B18" s="95" t="s">
        <v>290</v>
      </c>
      <c r="C18" s="267"/>
      <c r="D18" s="262"/>
      <c r="E18" s="262"/>
      <c r="F18" s="262"/>
      <c r="G18" s="262"/>
      <c r="H18" s="263"/>
      <c r="I18" s="144" t="str">
        <f t="shared" si="0"/>
        <v/>
      </c>
    </row>
    <row r="19" spans="2:9" ht="13.5" customHeight="1" x14ac:dyDescent="0.25">
      <c r="B19" s="95" t="s">
        <v>291</v>
      </c>
      <c r="C19" s="267"/>
      <c r="D19" s="262"/>
      <c r="E19" s="262"/>
      <c r="F19" s="262"/>
      <c r="G19" s="262"/>
      <c r="H19" s="263"/>
      <c r="I19" s="144" t="str">
        <f t="shared" si="0"/>
        <v/>
      </c>
    </row>
    <row r="20" spans="2:9" ht="13.5" customHeight="1" x14ac:dyDescent="0.25">
      <c r="B20" s="95" t="s">
        <v>292</v>
      </c>
      <c r="C20" s="267"/>
      <c r="D20" s="262"/>
      <c r="E20" s="262"/>
      <c r="F20" s="262"/>
      <c r="G20" s="262"/>
      <c r="H20" s="263"/>
      <c r="I20" s="144" t="str">
        <f t="shared" si="0"/>
        <v/>
      </c>
    </row>
    <row r="21" spans="2:9" ht="13.5" customHeight="1" x14ac:dyDescent="0.25">
      <c r="B21" s="95" t="s">
        <v>293</v>
      </c>
      <c r="C21" s="267"/>
      <c r="D21" s="262"/>
      <c r="E21" s="262"/>
      <c r="F21" s="262"/>
      <c r="G21" s="262"/>
      <c r="H21" s="263"/>
      <c r="I21" s="144" t="str">
        <f t="shared" si="0"/>
        <v/>
      </c>
    </row>
    <row r="22" spans="2:9" ht="13.5" customHeight="1" x14ac:dyDescent="0.25">
      <c r="B22" s="95" t="s">
        <v>294</v>
      </c>
      <c r="C22" s="267"/>
      <c r="D22" s="262"/>
      <c r="E22" s="262"/>
      <c r="F22" s="262"/>
      <c r="G22" s="262"/>
      <c r="H22" s="263"/>
      <c r="I22" s="144" t="str">
        <f t="shared" si="0"/>
        <v/>
      </c>
    </row>
    <row r="23" spans="2:9" ht="13.5" customHeight="1" x14ac:dyDescent="0.25">
      <c r="B23" s="95" t="s">
        <v>295</v>
      </c>
      <c r="C23" s="267"/>
      <c r="D23" s="262"/>
      <c r="E23" s="262"/>
      <c r="F23" s="262"/>
      <c r="G23" s="262"/>
      <c r="H23" s="263"/>
      <c r="I23" s="144" t="str">
        <f t="shared" si="0"/>
        <v/>
      </c>
    </row>
    <row r="24" spans="2:9" ht="13.5" customHeight="1" x14ac:dyDescent="0.25">
      <c r="B24" s="95" t="s">
        <v>296</v>
      </c>
      <c r="C24" s="267"/>
      <c r="D24" s="262"/>
      <c r="E24" s="262"/>
      <c r="F24" s="262"/>
      <c r="G24" s="262"/>
      <c r="H24" s="263"/>
      <c r="I24" s="144" t="str">
        <f t="shared" si="0"/>
        <v/>
      </c>
    </row>
    <row r="25" spans="2:9" ht="22.5" customHeight="1" x14ac:dyDescent="0.25">
      <c r="B25" s="95" t="s">
        <v>297</v>
      </c>
      <c r="C25" s="267"/>
      <c r="D25" s="262"/>
      <c r="E25" s="262"/>
      <c r="F25" s="262"/>
      <c r="G25" s="262"/>
      <c r="H25" s="263"/>
      <c r="I25" s="144" t="str">
        <f t="shared" si="0"/>
        <v/>
      </c>
    </row>
    <row r="26" spans="2:9" ht="15.75" thickBot="1" x14ac:dyDescent="0.3">
      <c r="B26" s="97" t="s">
        <v>298</v>
      </c>
      <c r="C26" s="268"/>
      <c r="D26" s="269"/>
      <c r="E26" s="269"/>
      <c r="F26" s="269"/>
      <c r="G26" s="269"/>
      <c r="H26" s="270"/>
      <c r="I26" s="144" t="str">
        <f t="shared" si="0"/>
        <v/>
      </c>
    </row>
    <row r="28" spans="2:9" x14ac:dyDescent="0.25">
      <c r="C28" s="18" t="s">
        <v>3617</v>
      </c>
      <c r="D28" s="601" t="str">
        <f>IF(COUNTBLANK(I7:I26)=20,"",IF(AND(COUNTIF(I7:I26,"Weryfikacja wiersza OK")=20),"Arkusz jest zwalidowany poprawnie","Arkusz jest niepoprawny"))</f>
        <v/>
      </c>
    </row>
  </sheetData>
  <sheetProtection formatCells="0" formatColumns="0" formatRows="0"/>
  <mergeCells count="2">
    <mergeCell ref="B4:B6"/>
    <mergeCell ref="C4:H4"/>
  </mergeCells>
  <conditionalFormatting sqref="I7:I26">
    <cfRule type="containsText" dxfId="27" priority="3" operator="containsText" text="Weryfikacja wiersza OK">
      <formula>NOT(ISERROR(SEARCH("Weryfikacja wiersza OK",I7)))</formula>
    </cfRule>
  </conditionalFormatting>
  <conditionalFormatting sqref="D28">
    <cfRule type="containsText" dxfId="26" priority="1" operator="containsText" text="Arkusz jest zwalidowany poprawnie">
      <formula>NOT(ISERROR(SEARCH("Arkusz jest zwalidowany poprawnie",D28)))</formula>
    </cfRule>
  </conditionalFormatting>
  <pageMargins left="0.7" right="0.7" top="0.75" bottom="0.75" header="0.3" footer="0.3"/>
  <pageSetup paperSize="9" scale="59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selection activeCell="D6" sqref="D6:D11"/>
    </sheetView>
  </sheetViews>
  <sheetFormatPr defaultRowHeight="15" x14ac:dyDescent="0.25"/>
  <cols>
    <col min="2" max="2" width="10.85546875" bestFit="1" customWidth="1"/>
    <col min="3" max="3" width="72.42578125" customWidth="1"/>
    <col min="4" max="4" width="17.85546875" bestFit="1" customWidth="1"/>
  </cols>
  <sheetData>
    <row r="1" spans="2:5" ht="15.75" x14ac:dyDescent="0.25">
      <c r="B1" s="1" t="s">
        <v>329</v>
      </c>
    </row>
    <row r="2" spans="2:5" x14ac:dyDescent="0.25">
      <c r="B2" s="6" t="s">
        <v>2858</v>
      </c>
    </row>
    <row r="3" spans="2:5" ht="15.75" thickBot="1" x14ac:dyDescent="0.3"/>
    <row r="4" spans="2:5" x14ac:dyDescent="0.25">
      <c r="B4" s="1421"/>
      <c r="C4" s="1436"/>
      <c r="D4" s="1209" t="s">
        <v>11</v>
      </c>
    </row>
    <row r="5" spans="2:5" ht="15.75" thickBot="1" x14ac:dyDescent="0.3">
      <c r="B5" s="1425"/>
      <c r="C5" s="1438"/>
      <c r="D5" s="1188" t="s">
        <v>145</v>
      </c>
    </row>
    <row r="6" spans="2:5" ht="30" x14ac:dyDescent="0.25">
      <c r="B6" s="709" t="s">
        <v>2846</v>
      </c>
      <c r="C6" s="710" t="s">
        <v>2847</v>
      </c>
      <c r="D6" s="699"/>
      <c r="E6" s="635" t="str">
        <f>IF(ISBLANK(D6),"",IF(ISNUMBER(D6),"Weryfikacja wiersza OK","Błąd: Wartość w kolumnie A musi być liczbą"))</f>
        <v/>
      </c>
    </row>
    <row r="7" spans="2:5" x14ac:dyDescent="0.25">
      <c r="B7" s="711" t="s">
        <v>2848</v>
      </c>
      <c r="C7" s="700" t="s">
        <v>2849</v>
      </c>
      <c r="D7" s="724"/>
      <c r="E7" s="635" t="str">
        <f t="shared" ref="E7:E11" si="0">IF(ISBLANK(D7),"",IF(ISNUMBER(D7),"Weryfikacja wiersza OK","Błąd: Wartość w kolumnie A musi być liczbą"))</f>
        <v/>
      </c>
    </row>
    <row r="8" spans="2:5" ht="30" x14ac:dyDescent="0.25">
      <c r="B8" s="711" t="s">
        <v>2850</v>
      </c>
      <c r="C8" s="658" t="s">
        <v>2851</v>
      </c>
      <c r="D8" s="724"/>
      <c r="E8" s="635" t="str">
        <f t="shared" si="0"/>
        <v/>
      </c>
    </row>
    <row r="9" spans="2:5" ht="30" x14ac:dyDescent="0.25">
      <c r="B9" s="711" t="s">
        <v>2852</v>
      </c>
      <c r="C9" s="794" t="s">
        <v>2853</v>
      </c>
      <c r="D9" s="724"/>
      <c r="E9" s="635" t="str">
        <f t="shared" si="0"/>
        <v/>
      </c>
    </row>
    <row r="10" spans="2:5" x14ac:dyDescent="0.25">
      <c r="B10" s="711" t="s">
        <v>2854</v>
      </c>
      <c r="C10" s="794" t="s">
        <v>2855</v>
      </c>
      <c r="D10" s="724"/>
      <c r="E10" s="635" t="str">
        <f t="shared" si="0"/>
        <v/>
      </c>
    </row>
    <row r="11" spans="2:5" ht="15.75" thickBot="1" x14ac:dyDescent="0.3">
      <c r="B11" s="712" t="s">
        <v>2856</v>
      </c>
      <c r="C11" s="853" t="s">
        <v>2857</v>
      </c>
      <c r="D11" s="734"/>
      <c r="E11" s="635" t="str">
        <f t="shared" si="0"/>
        <v/>
      </c>
    </row>
    <row r="13" spans="2:5" x14ac:dyDescent="0.25">
      <c r="C13" s="18" t="s">
        <v>3617</v>
      </c>
      <c r="D13" s="601" t="str">
        <f>IF(COUNTBLANK(E6:E11)=6,"",IF(AND(COUNTIF(E6:E11,"Weryfikacja wiersza OK")=6),"Arkusz jest zwalidowany poprawnie","Arkusz jest niepoprawny"))</f>
        <v/>
      </c>
    </row>
  </sheetData>
  <mergeCells count="1">
    <mergeCell ref="B4:C5"/>
  </mergeCells>
  <conditionalFormatting sqref="D13">
    <cfRule type="containsText" dxfId="25" priority="2" operator="containsText" text="Arkusz jest zwalidowany poprawnie">
      <formula>NOT(ISERROR(SEARCH("Arkusz jest zwalidowany poprawnie",D13)))</formula>
    </cfRule>
  </conditionalFormatting>
  <conditionalFormatting sqref="E6:E11">
    <cfRule type="containsText" dxfId="24" priority="1" operator="containsText" text="Weryfikacja wiersza OK">
      <formula>NOT(ISERROR(SEARCH("Weryfikacja wiersza OK",E6)))</formula>
    </cfRule>
  </conditionalFormatting>
  <pageMargins left="0.7" right="0.7" top="0.75" bottom="0.75" header="0.3" footer="0.3"/>
  <pageSetup paperSize="9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workbookViewId="0">
      <selection activeCell="B4" sqref="B4:D14"/>
    </sheetView>
  </sheetViews>
  <sheetFormatPr defaultRowHeight="15" x14ac:dyDescent="0.25"/>
  <cols>
    <col min="3" max="3" width="55" customWidth="1"/>
    <col min="4" max="4" width="13.85546875" customWidth="1"/>
  </cols>
  <sheetData>
    <row r="1" spans="2:5" ht="15.75" x14ac:dyDescent="0.25">
      <c r="B1" s="1" t="s">
        <v>329</v>
      </c>
    </row>
    <row r="2" spans="2:5" x14ac:dyDescent="0.25">
      <c r="B2" s="6" t="s">
        <v>2859</v>
      </c>
    </row>
    <row r="3" spans="2:5" ht="15.75" thickBot="1" x14ac:dyDescent="0.3"/>
    <row r="4" spans="2:5" x14ac:dyDescent="0.25">
      <c r="B4" s="1324" t="s">
        <v>2860</v>
      </c>
      <c r="C4" s="1325"/>
      <c r="D4" s="1209" t="s">
        <v>2</v>
      </c>
    </row>
    <row r="5" spans="2:5" ht="15.75" thickBot="1" x14ac:dyDescent="0.3">
      <c r="B5" s="1326"/>
      <c r="C5" s="1327"/>
      <c r="D5" s="1188" t="s">
        <v>145</v>
      </c>
    </row>
    <row r="6" spans="2:5" x14ac:dyDescent="0.25">
      <c r="B6" s="709" t="s">
        <v>2861</v>
      </c>
      <c r="C6" s="698" t="s">
        <v>2860</v>
      </c>
      <c r="D6" s="1243"/>
    </row>
    <row r="7" spans="2:5" x14ac:dyDescent="0.25">
      <c r="B7" s="711" t="s">
        <v>2862</v>
      </c>
      <c r="C7" s="794" t="s">
        <v>2863</v>
      </c>
      <c r="D7" s="701"/>
      <c r="E7" s="635" t="str">
        <f>IF(ISBLANK(D7),"",IF(ISNUMBER(D7),"Weryfikacja wiersza OK","Błąd: Wartość w kolumnie A musi być liczbą"))</f>
        <v/>
      </c>
    </row>
    <row r="8" spans="2:5" x14ac:dyDescent="0.25">
      <c r="B8" s="711" t="s">
        <v>2864</v>
      </c>
      <c r="C8" s="700" t="s">
        <v>2610</v>
      </c>
      <c r="D8" s="701"/>
      <c r="E8" s="635" t="str">
        <f t="shared" ref="E8:E14" si="0">IF(ISBLANK(D8),"",IF(ISNUMBER(D8),"Weryfikacja wiersza OK","Błąd: Wartość w kolumnie A musi być liczbą"))</f>
        <v/>
      </c>
    </row>
    <row r="9" spans="2:5" x14ac:dyDescent="0.25">
      <c r="B9" s="711" t="s">
        <v>2865</v>
      </c>
      <c r="C9" s="700" t="s">
        <v>2611</v>
      </c>
      <c r="D9" s="701"/>
      <c r="E9" s="635" t="str">
        <f t="shared" si="0"/>
        <v/>
      </c>
    </row>
    <row r="10" spans="2:5" x14ac:dyDescent="0.25">
      <c r="B10" s="711" t="s">
        <v>2866</v>
      </c>
      <c r="C10" s="700" t="s">
        <v>792</v>
      </c>
      <c r="D10" s="701"/>
      <c r="E10" s="635" t="str">
        <f t="shared" si="0"/>
        <v/>
      </c>
    </row>
    <row r="11" spans="2:5" x14ac:dyDescent="0.25">
      <c r="B11" s="711" t="s">
        <v>2867</v>
      </c>
      <c r="C11" s="794" t="s">
        <v>2868</v>
      </c>
      <c r="D11" s="701"/>
      <c r="E11" s="635" t="str">
        <f t="shared" si="0"/>
        <v/>
      </c>
    </row>
    <row r="12" spans="2:5" x14ac:dyDescent="0.25">
      <c r="B12" s="711" t="s">
        <v>2869</v>
      </c>
      <c r="C12" s="700" t="s">
        <v>2610</v>
      </c>
      <c r="D12" s="701"/>
      <c r="E12" s="635" t="str">
        <f t="shared" si="0"/>
        <v/>
      </c>
    </row>
    <row r="13" spans="2:5" x14ac:dyDescent="0.25">
      <c r="B13" s="711" t="s">
        <v>2870</v>
      </c>
      <c r="C13" s="700" t="s">
        <v>2611</v>
      </c>
      <c r="D13" s="701"/>
      <c r="E13" s="635" t="str">
        <f t="shared" si="0"/>
        <v/>
      </c>
    </row>
    <row r="14" spans="2:5" ht="15.75" thickBot="1" x14ac:dyDescent="0.3">
      <c r="B14" s="712" t="s">
        <v>2871</v>
      </c>
      <c r="C14" s="747" t="s">
        <v>792</v>
      </c>
      <c r="D14" s="707"/>
      <c r="E14" s="635" t="str">
        <f t="shared" si="0"/>
        <v/>
      </c>
    </row>
    <row r="16" spans="2:5" x14ac:dyDescent="0.25">
      <c r="C16" s="18" t="s">
        <v>3617</v>
      </c>
      <c r="D16" s="601" t="str">
        <f>IF(COUNTBLANK(E7:E14)=8,"",IF(AND(COUNTIF(E7:E14,"Weryfikacja wiersza OK")=8),"Arkusz jest zwalidowany poprawnie","Arkusz jest niepoprawny"))</f>
        <v/>
      </c>
    </row>
  </sheetData>
  <mergeCells count="1">
    <mergeCell ref="B4:C5"/>
  </mergeCells>
  <conditionalFormatting sqref="D16">
    <cfRule type="containsText" dxfId="23" priority="2" operator="containsText" text="Arkusz jest zwalidowany poprawnie">
      <formula>NOT(ISERROR(SEARCH("Arkusz jest zwalidowany poprawnie",D16)))</formula>
    </cfRule>
  </conditionalFormatting>
  <conditionalFormatting sqref="E7:E14">
    <cfRule type="containsText" dxfId="22" priority="1" operator="containsText" text="Weryfikacja wiersza OK">
      <formula>NOT(ISERROR(SEARCH("Weryfikacja wiersza OK",E7)))</formula>
    </cfRule>
  </conditionalFormatting>
  <pageMargins left="0.7" right="0.7" top="0.75" bottom="0.75" header="0.3" footer="0.3"/>
  <pageSetup paperSize="9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opLeftCell="A19" workbookViewId="0">
      <selection activeCell="D29" sqref="D6:D29"/>
    </sheetView>
  </sheetViews>
  <sheetFormatPr defaultRowHeight="15" x14ac:dyDescent="0.25"/>
  <cols>
    <col min="2" max="2" width="10" bestFit="1" customWidth="1"/>
    <col min="3" max="3" width="80.42578125" customWidth="1"/>
    <col min="4" max="4" width="13.5703125" customWidth="1"/>
  </cols>
  <sheetData>
    <row r="1" spans="2:5" ht="15.75" x14ac:dyDescent="0.25">
      <c r="B1" s="1" t="s">
        <v>329</v>
      </c>
      <c r="D1" s="2" t="s">
        <v>3283</v>
      </c>
    </row>
    <row r="2" spans="2:5" x14ac:dyDescent="0.25">
      <c r="B2" s="6" t="s">
        <v>2907</v>
      </c>
    </row>
    <row r="3" spans="2:5" ht="15.75" thickBot="1" x14ac:dyDescent="0.3"/>
    <row r="4" spans="2:5" x14ac:dyDescent="0.25">
      <c r="B4" s="1525"/>
      <c r="C4" s="1552"/>
      <c r="D4" s="1209" t="s">
        <v>2</v>
      </c>
    </row>
    <row r="5" spans="2:5" ht="15.75" thickBot="1" x14ac:dyDescent="0.3">
      <c r="B5" s="1527"/>
      <c r="C5" s="1553"/>
      <c r="D5" s="1188" t="s">
        <v>145</v>
      </c>
    </row>
    <row r="6" spans="2:5" x14ac:dyDescent="0.25">
      <c r="B6" s="715" t="s">
        <v>2872</v>
      </c>
      <c r="C6" s="1027" t="s">
        <v>20</v>
      </c>
      <c r="D6" s="1233"/>
      <c r="E6" s="635" t="str">
        <f>IF(ISBLANK(D6),"",IF(ISNUMBER(D6),"Weryfikacja wiersza OK","Błąd: Wartość w kolumnie A musi być liczbą"))</f>
        <v/>
      </c>
    </row>
    <row r="7" spans="2:5" x14ac:dyDescent="0.25">
      <c r="B7" s="136" t="s">
        <v>2873</v>
      </c>
      <c r="C7" s="700" t="s">
        <v>141</v>
      </c>
      <c r="D7" s="701"/>
      <c r="E7" s="635" t="str">
        <f t="shared" ref="E7:E29" si="0">IF(ISBLANK(D7),"",IF(ISNUMBER(D7),"Weryfikacja wiersza OK","Błąd: Wartość w kolumnie A musi być liczbą"))</f>
        <v/>
      </c>
    </row>
    <row r="8" spans="2:5" x14ac:dyDescent="0.25">
      <c r="B8" s="136" t="s">
        <v>2874</v>
      </c>
      <c r="C8" s="700" t="s">
        <v>142</v>
      </c>
      <c r="D8" s="701"/>
      <c r="E8" s="635" t="str">
        <f t="shared" si="0"/>
        <v/>
      </c>
    </row>
    <row r="9" spans="2:5" x14ac:dyDescent="0.25">
      <c r="B9" s="653" t="s">
        <v>2875</v>
      </c>
      <c r="C9" s="718" t="s">
        <v>3353</v>
      </c>
      <c r="D9" s="1108"/>
      <c r="E9" s="635" t="str">
        <f t="shared" si="0"/>
        <v/>
      </c>
    </row>
    <row r="10" spans="2:5" ht="45" x14ac:dyDescent="0.25">
      <c r="B10" s="653" t="s">
        <v>2876</v>
      </c>
      <c r="C10" s="718" t="s">
        <v>3356</v>
      </c>
      <c r="D10" s="1108"/>
      <c r="E10" s="635" t="str">
        <f t="shared" si="0"/>
        <v/>
      </c>
    </row>
    <row r="11" spans="2:5" ht="45.75" thickBot="1" x14ac:dyDescent="0.3">
      <c r="B11" s="777" t="s">
        <v>2877</v>
      </c>
      <c r="C11" s="1005" t="s">
        <v>2878</v>
      </c>
      <c r="D11" s="1109"/>
      <c r="E11" s="635" t="str">
        <f t="shared" si="0"/>
        <v/>
      </c>
    </row>
    <row r="12" spans="2:5" ht="15.75" thickBot="1" x14ac:dyDescent="0.3">
      <c r="B12" s="673" t="s">
        <v>2879</v>
      </c>
      <c r="C12" s="757" t="s">
        <v>21</v>
      </c>
      <c r="D12" s="758"/>
      <c r="E12" s="635" t="str">
        <f t="shared" si="0"/>
        <v/>
      </c>
    </row>
    <row r="13" spans="2:5" ht="45" x14ac:dyDescent="0.25">
      <c r="B13" s="715" t="s">
        <v>2880</v>
      </c>
      <c r="C13" s="1027" t="s">
        <v>2881</v>
      </c>
      <c r="D13" s="1233"/>
      <c r="E13" s="635" t="str">
        <f t="shared" si="0"/>
        <v/>
      </c>
    </row>
    <row r="14" spans="2:5" ht="45.75" thickBot="1" x14ac:dyDescent="0.3">
      <c r="B14" s="777" t="s">
        <v>2882</v>
      </c>
      <c r="C14" s="1005" t="s">
        <v>2883</v>
      </c>
      <c r="D14" s="1109"/>
      <c r="E14" s="635" t="str">
        <f t="shared" si="0"/>
        <v/>
      </c>
    </row>
    <row r="15" spans="2:5" ht="15.75" thickBot="1" x14ac:dyDescent="0.3">
      <c r="B15" s="673" t="s">
        <v>2884</v>
      </c>
      <c r="C15" s="757" t="s">
        <v>0</v>
      </c>
      <c r="D15" s="758"/>
      <c r="E15" s="635" t="str">
        <f t="shared" si="0"/>
        <v/>
      </c>
    </row>
    <row r="16" spans="2:5" ht="15.75" thickBot="1" x14ac:dyDescent="0.3">
      <c r="B16" s="673" t="s">
        <v>2885</v>
      </c>
      <c r="C16" s="757" t="s">
        <v>22</v>
      </c>
      <c r="D16" s="758"/>
      <c r="E16" s="635" t="str">
        <f t="shared" si="0"/>
        <v/>
      </c>
    </row>
    <row r="17" spans="2:5" ht="45" x14ac:dyDescent="0.25">
      <c r="B17" s="715" t="s">
        <v>2886</v>
      </c>
      <c r="C17" s="1027" t="s">
        <v>2887</v>
      </c>
      <c r="D17" s="1233"/>
      <c r="E17" s="635" t="str">
        <f t="shared" si="0"/>
        <v/>
      </c>
    </row>
    <row r="18" spans="2:5" ht="45.75" thickBot="1" x14ac:dyDescent="0.3">
      <c r="B18" s="777" t="s">
        <v>2888</v>
      </c>
      <c r="C18" s="1005" t="s">
        <v>2889</v>
      </c>
      <c r="D18" s="1109"/>
      <c r="E18" s="635" t="str">
        <f t="shared" si="0"/>
        <v/>
      </c>
    </row>
    <row r="19" spans="2:5" ht="15.75" thickBot="1" x14ac:dyDescent="0.3">
      <c r="B19" s="673" t="s">
        <v>2890</v>
      </c>
      <c r="C19" s="757" t="s">
        <v>2891</v>
      </c>
      <c r="D19" s="758"/>
      <c r="E19" s="635" t="str">
        <f t="shared" si="0"/>
        <v/>
      </c>
    </row>
    <row r="20" spans="2:5" ht="30.75" thickBot="1" x14ac:dyDescent="0.3">
      <c r="B20" s="1244" t="s">
        <v>2892</v>
      </c>
      <c r="C20" s="1245" t="s">
        <v>24</v>
      </c>
      <c r="D20" s="1246"/>
      <c r="E20" s="635" t="str">
        <f t="shared" si="0"/>
        <v/>
      </c>
    </row>
    <row r="21" spans="2:5" ht="15.75" thickBot="1" x14ac:dyDescent="0.3">
      <c r="B21" s="673" t="s">
        <v>2893</v>
      </c>
      <c r="C21" s="757" t="s">
        <v>23</v>
      </c>
      <c r="D21" s="758"/>
      <c r="E21" s="635" t="str">
        <f t="shared" si="0"/>
        <v/>
      </c>
    </row>
    <row r="22" spans="2:5" ht="45.75" thickBot="1" x14ac:dyDescent="0.3">
      <c r="B22" s="1244" t="s">
        <v>2894</v>
      </c>
      <c r="C22" s="1245" t="s">
        <v>2895</v>
      </c>
      <c r="D22" s="1246"/>
      <c r="E22" s="635" t="str">
        <f t="shared" si="0"/>
        <v/>
      </c>
    </row>
    <row r="23" spans="2:5" ht="15.75" thickBot="1" x14ac:dyDescent="0.3">
      <c r="B23" s="673" t="s">
        <v>2896</v>
      </c>
      <c r="C23" s="757" t="s">
        <v>2897</v>
      </c>
      <c r="D23" s="758"/>
      <c r="E23" s="635" t="str">
        <f t="shared" si="0"/>
        <v/>
      </c>
    </row>
    <row r="24" spans="2:5" ht="15.75" thickBot="1" x14ac:dyDescent="0.3">
      <c r="B24" s="673" t="s">
        <v>2898</v>
      </c>
      <c r="C24" s="757" t="s">
        <v>25</v>
      </c>
      <c r="D24" s="758"/>
      <c r="E24" s="635" t="str">
        <f t="shared" si="0"/>
        <v/>
      </c>
    </row>
    <row r="25" spans="2:5" ht="45" x14ac:dyDescent="0.25">
      <c r="B25" s="715" t="s">
        <v>2899</v>
      </c>
      <c r="C25" s="1027" t="s">
        <v>2900</v>
      </c>
      <c r="D25" s="1233"/>
      <c r="E25" s="635" t="str">
        <f t="shared" si="0"/>
        <v/>
      </c>
    </row>
    <row r="26" spans="2:5" ht="45.75" thickBot="1" x14ac:dyDescent="0.3">
      <c r="B26" s="777" t="s">
        <v>2901</v>
      </c>
      <c r="C26" s="1005" t="s">
        <v>2902</v>
      </c>
      <c r="D26" s="1109"/>
      <c r="E26" s="635" t="str">
        <f t="shared" si="0"/>
        <v/>
      </c>
    </row>
    <row r="27" spans="2:5" ht="15.75" thickBot="1" x14ac:dyDescent="0.3">
      <c r="B27" s="673" t="s">
        <v>2903</v>
      </c>
      <c r="C27" s="757" t="s">
        <v>26</v>
      </c>
      <c r="D27" s="758"/>
      <c r="E27" s="635" t="str">
        <f t="shared" si="0"/>
        <v/>
      </c>
    </row>
    <row r="28" spans="2:5" ht="30.75" thickBot="1" x14ac:dyDescent="0.3">
      <c r="B28" s="1244" t="s">
        <v>2904</v>
      </c>
      <c r="C28" s="1245" t="s">
        <v>27</v>
      </c>
      <c r="D28" s="1246"/>
      <c r="E28" s="635" t="str">
        <f t="shared" si="0"/>
        <v/>
      </c>
    </row>
    <row r="29" spans="2:5" ht="15.75" thickBot="1" x14ac:dyDescent="0.3">
      <c r="B29" s="901" t="s">
        <v>2905</v>
      </c>
      <c r="C29" s="757" t="s">
        <v>2906</v>
      </c>
      <c r="D29" s="1190"/>
      <c r="E29" s="635" t="str">
        <f t="shared" si="0"/>
        <v/>
      </c>
    </row>
    <row r="31" spans="2:5" x14ac:dyDescent="0.25">
      <c r="C31" s="18" t="s">
        <v>3617</v>
      </c>
      <c r="D31" s="601" t="str">
        <f>IF(COUNTBLANK(E6:E29)=24,"",IF(AND(COUNTIF(E6:E29,"Weryfikacja wiersza OK")=24),"Arkusz jest zwalidowany poprawnie","Arkusz jest niepoprawny"))</f>
        <v/>
      </c>
    </row>
  </sheetData>
  <mergeCells count="1">
    <mergeCell ref="B4:C5"/>
  </mergeCells>
  <conditionalFormatting sqref="E6:E29">
    <cfRule type="containsText" dxfId="21" priority="2" operator="containsText" text="Weryfikacja wiersza OK">
      <formula>NOT(ISERROR(SEARCH("Weryfikacja wiersza OK",E6)))</formula>
    </cfRule>
  </conditionalFormatting>
  <conditionalFormatting sqref="D31">
    <cfRule type="containsText" dxfId="20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D7" sqref="D7:I7"/>
    </sheetView>
  </sheetViews>
  <sheetFormatPr defaultRowHeight="15" x14ac:dyDescent="0.25"/>
  <cols>
    <col min="1" max="1" width="9.140625" style="334"/>
    <col min="2" max="2" width="8.85546875" style="335" customWidth="1"/>
    <col min="3" max="3" width="17.7109375" style="335" customWidth="1"/>
    <col min="4" max="4" width="14.5703125" style="335" customWidth="1"/>
    <col min="5" max="6" width="13.42578125" style="335" customWidth="1"/>
    <col min="7" max="7" width="15.28515625" style="335" customWidth="1"/>
    <col min="8" max="8" width="12.85546875" style="335" customWidth="1"/>
    <col min="9" max="9" width="13.42578125" style="335" customWidth="1"/>
    <col min="10" max="10" width="16.42578125" customWidth="1"/>
  </cols>
  <sheetData>
    <row r="1" spans="2:10" ht="15.75" x14ac:dyDescent="0.25">
      <c r="B1" s="306" t="s">
        <v>1</v>
      </c>
      <c r="H1" s="2" t="s">
        <v>3283</v>
      </c>
    </row>
    <row r="2" spans="2:10" x14ac:dyDescent="0.25">
      <c r="B2" s="308" t="s">
        <v>3298</v>
      </c>
      <c r="C2" s="308"/>
    </row>
    <row r="3" spans="2:10" ht="15.75" thickBot="1" x14ac:dyDescent="0.3"/>
    <row r="4" spans="2:10" x14ac:dyDescent="0.25">
      <c r="B4" s="1307"/>
      <c r="C4" s="1308"/>
      <c r="D4" s="1313" t="s">
        <v>444</v>
      </c>
      <c r="E4" s="1314"/>
      <c r="F4" s="1315" t="s">
        <v>445</v>
      </c>
      <c r="G4" s="1316"/>
      <c r="H4" s="1317"/>
      <c r="I4" s="1318" t="s">
        <v>446</v>
      </c>
    </row>
    <row r="5" spans="2:10" ht="30.75" thickBot="1" x14ac:dyDescent="0.3">
      <c r="B5" s="1309"/>
      <c r="C5" s="1310"/>
      <c r="D5" s="336" t="s">
        <v>447</v>
      </c>
      <c r="E5" s="337" t="s">
        <v>448</v>
      </c>
      <c r="F5" s="338" t="s">
        <v>449</v>
      </c>
      <c r="G5" s="339" t="s">
        <v>450</v>
      </c>
      <c r="H5" s="340" t="s">
        <v>451</v>
      </c>
      <c r="I5" s="1319"/>
    </row>
    <row r="6" spans="2:10" ht="15.75" thickBot="1" x14ac:dyDescent="0.3">
      <c r="B6" s="1311"/>
      <c r="C6" s="1312"/>
      <c r="D6" s="341" t="s">
        <v>145</v>
      </c>
      <c r="E6" s="342" t="s">
        <v>146</v>
      </c>
      <c r="F6" s="341" t="s">
        <v>147</v>
      </c>
      <c r="G6" s="343" t="s">
        <v>148</v>
      </c>
      <c r="H6" s="344" t="s">
        <v>153</v>
      </c>
      <c r="I6" s="345" t="s">
        <v>149</v>
      </c>
    </row>
    <row r="7" spans="2:10" x14ac:dyDescent="0.25">
      <c r="B7" s="319" t="s">
        <v>452</v>
      </c>
      <c r="C7" s="346" t="s">
        <v>46</v>
      </c>
      <c r="D7" s="375"/>
      <c r="E7" s="376"/>
      <c r="F7" s="375"/>
      <c r="G7" s="377"/>
      <c r="H7" s="378"/>
      <c r="I7" s="379"/>
      <c r="J7" s="425" t="str">
        <f>IF(COUNTBLANK(D7:I7)=6,"",IF(COUNTBLANK(D7:I7)=0,"Weryfikacja OK","Należy wypełnić wszystkie kolumny w bieżącym wierszu"))</f>
        <v/>
      </c>
    </row>
    <row r="8" spans="2:10" x14ac:dyDescent="0.25">
      <c r="B8" s="298" t="s">
        <v>453</v>
      </c>
      <c r="C8" s="347" t="s">
        <v>47</v>
      </c>
      <c r="D8" s="380"/>
      <c r="E8" s="381"/>
      <c r="F8" s="380"/>
      <c r="G8" s="382"/>
      <c r="H8" s="383"/>
      <c r="I8" s="384"/>
      <c r="J8" s="425" t="str">
        <f>IF(COUNTBLANK(D8:I8)=6,"",IF(COUNTBLANK(D8:I8)=0,"Weryfikacja OK","Należy wypełnić wszystkie kolumny w bieżącym wierszu"))</f>
        <v/>
      </c>
    </row>
    <row r="9" spans="2:10" x14ac:dyDescent="0.25">
      <c r="B9" s="298" t="s">
        <v>454</v>
      </c>
      <c r="C9" s="347" t="s">
        <v>48</v>
      </c>
      <c r="D9" s="380"/>
      <c r="E9" s="381"/>
      <c r="F9" s="380"/>
      <c r="G9" s="382"/>
      <c r="H9" s="383"/>
      <c r="I9" s="384"/>
      <c r="J9" s="425" t="str">
        <f>IF(COUNTBLANK(D9:I9)=6,"",IF(COUNTBLANK(D9:I9)=0,"Weryfikacja OK","Należy wypełnić wszystkie kolumny w bieżącym wierszu"))</f>
        <v/>
      </c>
    </row>
    <row r="10" spans="2:10" ht="15.75" thickBot="1" x14ac:dyDescent="0.3">
      <c r="B10" s="304" t="s">
        <v>455</v>
      </c>
      <c r="C10" s="348" t="s">
        <v>144</v>
      </c>
      <c r="D10" s="385"/>
      <c r="E10" s="386"/>
      <c r="F10" s="385"/>
      <c r="G10" s="387"/>
      <c r="H10" s="388"/>
      <c r="I10" s="389"/>
      <c r="J10" s="425" t="str">
        <f>IF(COUNTBLANK(D10:I10)=6,"",IF(COUNTBLANK(D10:I10)=0,"Weryfikacja OK","Należy wypełnić wszystkie kolumny w bieżącym wierszu"))</f>
        <v/>
      </c>
    </row>
    <row r="11" spans="2:10" ht="15.75" thickBot="1" x14ac:dyDescent="0.3">
      <c r="B11" s="302" t="s">
        <v>456</v>
      </c>
      <c r="C11" s="349" t="s">
        <v>87</v>
      </c>
      <c r="D11" s="390"/>
      <c r="E11" s="391"/>
      <c r="F11" s="390"/>
      <c r="G11" s="392"/>
      <c r="H11" s="393"/>
      <c r="I11" s="394"/>
      <c r="J11" s="425" t="str">
        <f>IF(COUNTBLANK(D11:I11)=6,"",IF(COUNTBLANK(D11:I11)=0,"Weryfikacja OK","Należy wypełnić wszystkie kolumny w bieżącym wierszu"))</f>
        <v/>
      </c>
    </row>
    <row r="13" spans="2:10" x14ac:dyDescent="0.25">
      <c r="C13" s="427" t="s">
        <v>525</v>
      </c>
      <c r="D13" s="428" t="str">
        <f>IF(COUNTBLANK(D7:D11)=5,"",IF(COUNTBLANK(D7:D11)=0,IF(ROUND(SUM(D7:D10)-D11,2)=0,"OK","W formularzu WK02 suma wartości wykazywanych w kolumnie A jest niezgodna w podsumowaniem tej kolumny w ostatnim wierszu"),"W trakcie wprowadzania"))</f>
        <v/>
      </c>
      <c r="E13" s="428" t="str">
        <f>IF(COUNTBLANK(E7:E11)=5,"",IF(COUNTBLANK(E7:E11)=0,IF(ROUND(SUM(E7:E10)-E11,2)=0,"OK","W formularzu WK02 suma wartości wykazywanych w kolumnie B jest niezgodna w podsumowaniem tej kolumny w ostatnim wierszu"),"W trakcie wprowadzania"))</f>
        <v/>
      </c>
      <c r="F13" s="428" t="str">
        <f>IF(COUNTBLANK(F7:F11)=5,"",IF(COUNTBLANK(F7:F11)=0,IF(ROUND(SUM(F7:F10)-F11,2)=0,"OK","W formularzu WK02 suma wartości wykazywanych w kolumnie C jest niezgodna w podsumowaniem tej kolumny w ostatnim wierszu"),"W trakcie wprowadzania"))</f>
        <v/>
      </c>
      <c r="G13" s="428" t="str">
        <f>IF(COUNTBLANK(G7:G11)=5,"",IF(COUNTBLANK(G7:G11)=0,IF(ROUND(SUM(G7:G10)-G11,2)=0,"OK","W formularzu WK02 suma wartości wykazywanych w kolumnie D jest niezgodna w podsumowaniem tej kolumny w ostatnim wierszu"),"W trakcie wprowadzania"))</f>
        <v/>
      </c>
      <c r="H13" s="428" t="str">
        <f>IF(COUNTBLANK(H7:H11)=5,"",IF(COUNTBLANK(H7:H11)=0,IF(ROUND(SUM(H7:H10)-H11,2)=0,"OK","W formularzu WK02 suma wartości wykazywanych w kolumnie E jest niezgodna w podsumowaniem tej kolumny w ostatnim wierszu"),"W trakcie wprowadzania"))</f>
        <v/>
      </c>
      <c r="I13" s="428" t="str">
        <f>IF(COUNTBLANK(I7:I11)=5,"",IF(COUNTBLANK(I7:I11)=0,IF(ROUND(SUM(I7:I10)-I11,2)=0,"OK","W formularzu WK02 suma wartości wykazywanych w kolumnie F jest niezgodna w podsumowaniem tej kolumny w ostatnim wierszu"),"W trakcie wprowadzania"))</f>
        <v/>
      </c>
    </row>
    <row r="14" spans="2:10" x14ac:dyDescent="0.25">
      <c r="C14" s="629" t="str">
        <f>IF(COUNTBLANK(D13:I13)=6,"",IF(COUNTIFS(D13:I13,"OK")=6,"Arkusz jest zwalidowany poprawnie","Arkusz jest niepoprawny"))</f>
        <v/>
      </c>
      <c r="D14" s="629"/>
      <c r="E14" s="629"/>
      <c r="F14" s="629"/>
      <c r="G14" s="629"/>
      <c r="H14" s="629"/>
      <c r="I14" s="629"/>
    </row>
  </sheetData>
  <sheetProtection formatCells="0" formatColumns="0" formatRows="0"/>
  <mergeCells count="4">
    <mergeCell ref="B4:C6"/>
    <mergeCell ref="D4:E4"/>
    <mergeCell ref="F4:H4"/>
    <mergeCell ref="I4:I5"/>
  </mergeCells>
  <conditionalFormatting sqref="J7:J11">
    <cfRule type="containsText" dxfId="456" priority="3" operator="containsText" text="Weryfikacja OK">
      <formula>NOT(ISERROR(SEARCH("Weryfikacja OK",J7)))</formula>
    </cfRule>
  </conditionalFormatting>
  <conditionalFormatting sqref="D13:I13">
    <cfRule type="containsText" dxfId="455" priority="2" operator="containsText" text="OK">
      <formula>NOT(ISERROR(SEARCH("OK",D13)))</formula>
    </cfRule>
  </conditionalFormatting>
  <conditionalFormatting sqref="C14">
    <cfRule type="containsText" dxfId="454" priority="1" operator="containsText" text="Arkusz jest zwalidowany poprawnie">
      <formula>NOT(ISERROR(SEARCH("Arkusz jest zwalidowany poprawnie",C14)))</formula>
    </cfRule>
  </conditionalFormatting>
  <pageMargins left="0.7" right="0.7" top="0.75" bottom="0.75" header="0.3" footer="0.3"/>
  <pageSetup paperSize="9"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6"/>
  <sheetViews>
    <sheetView topLeftCell="A4" workbookViewId="0">
      <selection activeCell="D39" sqref="B4:D39"/>
    </sheetView>
  </sheetViews>
  <sheetFormatPr defaultRowHeight="15" x14ac:dyDescent="0.25"/>
  <cols>
    <col min="2" max="2" width="14.140625" customWidth="1"/>
    <col min="3" max="3" width="47.7109375" customWidth="1"/>
    <col min="4" max="4" width="13.5703125" customWidth="1"/>
  </cols>
  <sheetData>
    <row r="1" spans="2:5" ht="15.75" x14ac:dyDescent="0.25">
      <c r="B1" s="1" t="s">
        <v>329</v>
      </c>
    </row>
    <row r="2" spans="2:5" x14ac:dyDescent="0.25">
      <c r="B2" s="6" t="s">
        <v>2908</v>
      </c>
    </row>
    <row r="3" spans="2:5" ht="15.75" thickBot="1" x14ac:dyDescent="0.3"/>
    <row r="4" spans="2:5" x14ac:dyDescent="0.25">
      <c r="B4" s="1525"/>
      <c r="C4" s="1552"/>
      <c r="D4" s="1187" t="s">
        <v>2</v>
      </c>
    </row>
    <row r="5" spans="2:5" ht="15.75" thickBot="1" x14ac:dyDescent="0.3">
      <c r="B5" s="1527"/>
      <c r="C5" s="1553"/>
      <c r="D5" s="708" t="s">
        <v>145</v>
      </c>
    </row>
    <row r="6" spans="2:5" x14ac:dyDescent="0.25">
      <c r="B6" s="751" t="s">
        <v>2909</v>
      </c>
      <c r="C6" s="710" t="s">
        <v>304</v>
      </c>
      <c r="D6" s="1233"/>
      <c r="E6" s="635" t="str">
        <f>IF(ISBLANK(D6),"",IF(ISNUMBER(D6),"Weryfikacja wiersza OK","Błąd: Wartość w kolumnie A musi być liczbą"))</f>
        <v/>
      </c>
    </row>
    <row r="7" spans="2:5" x14ac:dyDescent="0.25">
      <c r="B7" s="752" t="s">
        <v>2910</v>
      </c>
      <c r="C7" s="658" t="s">
        <v>50</v>
      </c>
      <c r="D7" s="1108"/>
      <c r="E7" s="635" t="str">
        <f t="shared" ref="E7:E39" si="0">IF(ISBLANK(D7),"",IF(ISNUMBER(D7),"Weryfikacja wiersza OK","Błąd: Wartość w kolumnie A musi być liczbą"))</f>
        <v/>
      </c>
    </row>
    <row r="8" spans="2:5" x14ac:dyDescent="0.25">
      <c r="B8" s="752" t="s">
        <v>2911</v>
      </c>
      <c r="C8" s="658" t="s">
        <v>3357</v>
      </c>
      <c r="D8" s="1108"/>
      <c r="E8" s="635" t="str">
        <f t="shared" si="0"/>
        <v/>
      </c>
    </row>
    <row r="9" spans="2:5" x14ac:dyDescent="0.25">
      <c r="B9" s="752" t="s">
        <v>2912</v>
      </c>
      <c r="C9" s="727"/>
      <c r="D9" s="1108"/>
      <c r="E9" s="602" t="str">
        <f>IF(AND(ISBLANK(D9),ISBLANK(C9)),"",IF(AND(ISNUMBER(D9),ISTEXT(C9)),"Weryfikacja wiersza OK","Opis musi być tekstem a wartość w kolumnie A musi być liczbą"))</f>
        <v/>
      </c>
    </row>
    <row r="10" spans="2:5" x14ac:dyDescent="0.25">
      <c r="B10" s="752" t="s">
        <v>2913</v>
      </c>
      <c r="C10" s="727"/>
      <c r="D10" s="1108"/>
      <c r="E10" s="602" t="str">
        <f t="shared" ref="E10:E20" si="1">IF(AND(ISBLANK(D10),ISBLANK(C10)),"",IF(AND(ISNUMBER(D10),ISTEXT(C10)),"Weryfikacja wiersza OK","Opis musi być tekstem a wartość w kolumnie A musi być liczbą"))</f>
        <v/>
      </c>
    </row>
    <row r="11" spans="2:5" x14ac:dyDescent="0.25">
      <c r="B11" s="752" t="s">
        <v>2914</v>
      </c>
      <c r="C11" s="727"/>
      <c r="D11" s="1108"/>
      <c r="E11" s="602" t="str">
        <f t="shared" si="1"/>
        <v/>
      </c>
    </row>
    <row r="12" spans="2:5" x14ac:dyDescent="0.25">
      <c r="B12" s="752" t="s">
        <v>2915</v>
      </c>
      <c r="C12" s="727"/>
      <c r="D12" s="1108"/>
      <c r="E12" s="602" t="str">
        <f t="shared" si="1"/>
        <v/>
      </c>
    </row>
    <row r="13" spans="2:5" x14ac:dyDescent="0.25">
      <c r="B13" s="752" t="s">
        <v>2916</v>
      </c>
      <c r="C13" s="727"/>
      <c r="D13" s="1108"/>
      <c r="E13" s="602" t="str">
        <f t="shared" si="1"/>
        <v/>
      </c>
    </row>
    <row r="14" spans="2:5" x14ac:dyDescent="0.25">
      <c r="B14" s="752" t="s">
        <v>2917</v>
      </c>
      <c r="C14" s="727"/>
      <c r="D14" s="1108"/>
      <c r="E14" s="602" t="str">
        <f t="shared" si="1"/>
        <v/>
      </c>
    </row>
    <row r="15" spans="2:5" x14ac:dyDescent="0.25">
      <c r="B15" s="752" t="s">
        <v>2918</v>
      </c>
      <c r="C15" s="727"/>
      <c r="D15" s="1108"/>
      <c r="E15" s="602" t="str">
        <f t="shared" si="1"/>
        <v/>
      </c>
    </row>
    <row r="16" spans="2:5" x14ac:dyDescent="0.25">
      <c r="B16" s="752" t="s">
        <v>2919</v>
      </c>
      <c r="C16" s="727"/>
      <c r="D16" s="1108"/>
      <c r="E16" s="602" t="str">
        <f t="shared" si="1"/>
        <v/>
      </c>
    </row>
    <row r="17" spans="2:5" x14ac:dyDescent="0.25">
      <c r="B17" s="752" t="s">
        <v>2920</v>
      </c>
      <c r="C17" s="727"/>
      <c r="D17" s="1108"/>
      <c r="E17" s="602" t="str">
        <f t="shared" si="1"/>
        <v/>
      </c>
    </row>
    <row r="18" spans="2:5" x14ac:dyDescent="0.25">
      <c r="B18" s="752" t="s">
        <v>2921</v>
      </c>
      <c r="C18" s="727"/>
      <c r="D18" s="1108"/>
      <c r="E18" s="602" t="str">
        <f t="shared" si="1"/>
        <v/>
      </c>
    </row>
    <row r="19" spans="2:5" x14ac:dyDescent="0.25">
      <c r="B19" s="752" t="s">
        <v>2922</v>
      </c>
      <c r="C19" s="727"/>
      <c r="D19" s="1108"/>
      <c r="E19" s="602" t="str">
        <f t="shared" si="1"/>
        <v/>
      </c>
    </row>
    <row r="20" spans="2:5" x14ac:dyDescent="0.25">
      <c r="B20" s="752" t="s">
        <v>2923</v>
      </c>
      <c r="C20" s="727"/>
      <c r="D20" s="1108"/>
      <c r="E20" s="602" t="str">
        <f t="shared" si="1"/>
        <v/>
      </c>
    </row>
    <row r="21" spans="2:5" x14ac:dyDescent="0.25">
      <c r="B21" s="753" t="s">
        <v>2924</v>
      </c>
      <c r="C21" s="1071" t="s">
        <v>2925</v>
      </c>
      <c r="D21" s="1109"/>
      <c r="E21" s="635" t="str">
        <f t="shared" si="0"/>
        <v/>
      </c>
    </row>
    <row r="22" spans="2:5" x14ac:dyDescent="0.25">
      <c r="B22" s="1129" t="s">
        <v>2926</v>
      </c>
      <c r="C22" s="1247" t="s">
        <v>2927</v>
      </c>
      <c r="D22" s="1248"/>
      <c r="E22" s="635" t="str">
        <f t="shared" si="0"/>
        <v/>
      </c>
    </row>
    <row r="23" spans="2:5" x14ac:dyDescent="0.25">
      <c r="B23" s="1129" t="s">
        <v>2928</v>
      </c>
      <c r="C23" s="1247" t="s">
        <v>2929</v>
      </c>
      <c r="D23" s="1248"/>
      <c r="E23" s="635" t="str">
        <f t="shared" si="0"/>
        <v/>
      </c>
    </row>
    <row r="24" spans="2:5" x14ac:dyDescent="0.25">
      <c r="B24" s="1129" t="s">
        <v>2930</v>
      </c>
      <c r="C24" s="1247" t="s">
        <v>2931</v>
      </c>
      <c r="D24" s="1248"/>
      <c r="E24" s="635" t="str">
        <f t="shared" si="0"/>
        <v/>
      </c>
    </row>
    <row r="25" spans="2:5" x14ac:dyDescent="0.25">
      <c r="B25" s="1122" t="s">
        <v>2932</v>
      </c>
      <c r="C25" s="1123" t="s">
        <v>3358</v>
      </c>
      <c r="D25" s="1249"/>
      <c r="E25" s="635" t="str">
        <f t="shared" si="0"/>
        <v/>
      </c>
    </row>
    <row r="26" spans="2:5" x14ac:dyDescent="0.25">
      <c r="B26" s="752" t="s">
        <v>2933</v>
      </c>
      <c r="C26" s="723"/>
      <c r="D26" s="1108"/>
      <c r="E26" s="602" t="str">
        <f>IF(AND(ISBLANK(D26),ISBLANK(C26)),"",IF(AND(ISNUMBER(D26),ISTEXT(C26)),"Weryfikacja wiersza OK","Opis musi być tekstem a wartość w kolumnie A musi być liczbą"))</f>
        <v/>
      </c>
    </row>
    <row r="27" spans="2:5" x14ac:dyDescent="0.25">
      <c r="B27" s="752" t="s">
        <v>2934</v>
      </c>
      <c r="C27" s="723"/>
      <c r="D27" s="1108"/>
      <c r="E27" s="602" t="str">
        <f t="shared" ref="E27:E37" si="2">IF(AND(ISBLANK(D27),ISBLANK(C27)),"",IF(AND(ISNUMBER(D27),ISTEXT(C27)),"Weryfikacja wiersza OK","Opis musi być tekstem a wartość w kolumnie A musi być liczbą"))</f>
        <v/>
      </c>
    </row>
    <row r="28" spans="2:5" x14ac:dyDescent="0.25">
      <c r="B28" s="752" t="s">
        <v>2935</v>
      </c>
      <c r="C28" s="723"/>
      <c r="D28" s="1108"/>
      <c r="E28" s="602" t="str">
        <f t="shared" si="2"/>
        <v/>
      </c>
    </row>
    <row r="29" spans="2:5" x14ac:dyDescent="0.25">
      <c r="B29" s="752" t="s">
        <v>2936</v>
      </c>
      <c r="C29" s="723"/>
      <c r="D29" s="1108"/>
      <c r="E29" s="602" t="str">
        <f t="shared" si="2"/>
        <v/>
      </c>
    </row>
    <row r="30" spans="2:5" x14ac:dyDescent="0.25">
      <c r="B30" s="752" t="s">
        <v>2937</v>
      </c>
      <c r="C30" s="723"/>
      <c r="D30" s="1108"/>
      <c r="E30" s="602" t="str">
        <f t="shared" si="2"/>
        <v/>
      </c>
    </row>
    <row r="31" spans="2:5" x14ac:dyDescent="0.25">
      <c r="B31" s="752" t="s">
        <v>2938</v>
      </c>
      <c r="C31" s="723"/>
      <c r="D31" s="1108"/>
      <c r="E31" s="602" t="str">
        <f t="shared" si="2"/>
        <v/>
      </c>
    </row>
    <row r="32" spans="2:5" x14ac:dyDescent="0.25">
      <c r="B32" s="752" t="s">
        <v>2939</v>
      </c>
      <c r="C32" s="723"/>
      <c r="D32" s="1108"/>
      <c r="E32" s="602" t="str">
        <f t="shared" si="2"/>
        <v/>
      </c>
    </row>
    <row r="33" spans="2:5" x14ac:dyDescent="0.25">
      <c r="B33" s="752" t="s">
        <v>2940</v>
      </c>
      <c r="C33" s="723"/>
      <c r="D33" s="1108"/>
      <c r="E33" s="602" t="str">
        <f t="shared" si="2"/>
        <v/>
      </c>
    </row>
    <row r="34" spans="2:5" x14ac:dyDescent="0.25">
      <c r="B34" s="752" t="s">
        <v>2941</v>
      </c>
      <c r="C34" s="723"/>
      <c r="D34" s="1108"/>
      <c r="E34" s="602" t="str">
        <f t="shared" si="2"/>
        <v/>
      </c>
    </row>
    <row r="35" spans="2:5" x14ac:dyDescent="0.25">
      <c r="B35" s="752" t="s">
        <v>2942</v>
      </c>
      <c r="C35" s="723"/>
      <c r="D35" s="1108"/>
      <c r="E35" s="602" t="str">
        <f t="shared" si="2"/>
        <v/>
      </c>
    </row>
    <row r="36" spans="2:5" x14ac:dyDescent="0.25">
      <c r="B36" s="752" t="s">
        <v>2943</v>
      </c>
      <c r="C36" s="723"/>
      <c r="D36" s="1108"/>
      <c r="E36" s="602" t="str">
        <f t="shared" si="2"/>
        <v/>
      </c>
    </row>
    <row r="37" spans="2:5" x14ac:dyDescent="0.25">
      <c r="B37" s="752" t="s">
        <v>2944</v>
      </c>
      <c r="C37" s="723"/>
      <c r="D37" s="1108"/>
      <c r="E37" s="602" t="str">
        <f t="shared" si="2"/>
        <v/>
      </c>
    </row>
    <row r="38" spans="2:5" ht="15.75" thickBot="1" x14ac:dyDescent="0.3">
      <c r="B38" s="753" t="s">
        <v>2945</v>
      </c>
      <c r="C38" s="754" t="s">
        <v>2829</v>
      </c>
      <c r="D38" s="1109"/>
      <c r="E38" s="635" t="str">
        <f t="shared" si="0"/>
        <v/>
      </c>
    </row>
    <row r="39" spans="2:5" ht="15.75" thickBot="1" x14ac:dyDescent="0.3">
      <c r="B39" s="756" t="s">
        <v>2946</v>
      </c>
      <c r="C39" s="757" t="s">
        <v>2947</v>
      </c>
      <c r="D39" s="1250"/>
      <c r="E39" s="635" t="str">
        <f t="shared" si="0"/>
        <v/>
      </c>
    </row>
    <row r="41" spans="2:5" x14ac:dyDescent="0.25">
      <c r="C41" s="2" t="s">
        <v>3590</v>
      </c>
    </row>
    <row r="42" spans="2:5" x14ac:dyDescent="0.25">
      <c r="C42" t="s">
        <v>2909</v>
      </c>
      <c r="D42" s="601" t="str">
        <f>IF(D6="","",IF(ROUND(SUM(D7:D8),2)=ROUND(D6,2),"OK","Błąd sumy częściowej"))</f>
        <v/>
      </c>
      <c r="E42" s="601"/>
    </row>
    <row r="43" spans="2:5" x14ac:dyDescent="0.25">
      <c r="C43" t="s">
        <v>2911</v>
      </c>
      <c r="D43" s="601" t="str">
        <f>IF(D8="","",IF(ROUND(SUM(D9:D21),2)=ROUND(D8,2),"OK","Błąd sumy częściowej"))</f>
        <v/>
      </c>
      <c r="E43" s="601"/>
    </row>
    <row r="44" spans="2:5" x14ac:dyDescent="0.25">
      <c r="C44" t="s">
        <v>2932</v>
      </c>
      <c r="D44" s="601" t="str">
        <f>IF(D25="","",IF(ROUND(SUM(D26:D38),2)=ROUND(D25,2),"OK","Błąd sumy częściowej"))</f>
        <v/>
      </c>
    </row>
    <row r="46" spans="2:5" x14ac:dyDescent="0.25">
      <c r="C46" s="18" t="s">
        <v>3617</v>
      </c>
      <c r="D46" s="601" t="str">
        <f>IF(COUNTBLANK(E6:E39)=34,"",IF(AND(COUNTIF(E6:E39,"Weryfikacja wiersza OK")=34,COUNTIF(D42:D44,"OK")=3),"Arkusz jest zwalidowany poprawnie","Arkusz jest niepoprawny"))</f>
        <v/>
      </c>
    </row>
  </sheetData>
  <mergeCells count="1">
    <mergeCell ref="B4:C5"/>
  </mergeCells>
  <conditionalFormatting sqref="E42:E43">
    <cfRule type="containsText" dxfId="19" priority="6" operator="containsText" text="OK">
      <formula>NOT(ISERROR(SEARCH("OK",E42)))</formula>
    </cfRule>
  </conditionalFormatting>
  <conditionalFormatting sqref="D42:D44">
    <cfRule type="containsText" dxfId="18" priority="5" operator="containsText" text="OK">
      <formula>NOT(ISERROR(SEARCH("OK",D42)))</formula>
    </cfRule>
  </conditionalFormatting>
  <conditionalFormatting sqref="E6:E8 E21:E25 E38:E39">
    <cfRule type="containsText" dxfId="17" priority="4" operator="containsText" text="Weryfikacja wiersza OK">
      <formula>NOT(ISERROR(SEARCH("Weryfikacja wiersza OK",E6)))</formula>
    </cfRule>
  </conditionalFormatting>
  <conditionalFormatting sqref="D46">
    <cfRule type="containsText" dxfId="16" priority="3" operator="containsText" text="Arkusz jest zwalidowany poprawnie">
      <formula>NOT(ISERROR(SEARCH("Arkusz jest zwalidowany poprawnie",D46)))</formula>
    </cfRule>
  </conditionalFormatting>
  <conditionalFormatting sqref="E9:E20">
    <cfRule type="containsText" dxfId="15" priority="2" operator="containsText" text="Weryfikacja wiersza OK">
      <formula>NOT(ISERROR(SEARCH("Weryfikacja wiersza OK",E9)))</formula>
    </cfRule>
  </conditionalFormatting>
  <conditionalFormatting sqref="E26:E37">
    <cfRule type="containsText" dxfId="14" priority="1" operator="containsText" text="Weryfikacja wiersza OK">
      <formula>NOT(ISERROR(SEARCH("Weryfikacja wiersza OK",E26)))</formula>
    </cfRule>
  </conditionalFormatting>
  <pageMargins left="0.7" right="0.7" top="0.75" bottom="0.75" header="0.3" footer="0.3"/>
  <pageSetup paperSize="9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selection activeCell="D6" sqref="D6:D12"/>
    </sheetView>
  </sheetViews>
  <sheetFormatPr defaultRowHeight="15" x14ac:dyDescent="0.25"/>
  <cols>
    <col min="2" max="2" width="8.7109375" bestFit="1" customWidth="1"/>
    <col min="3" max="3" width="77.42578125" customWidth="1"/>
    <col min="4" max="4" width="13.5703125" customWidth="1"/>
  </cols>
  <sheetData>
    <row r="1" spans="2:5" ht="15.75" x14ac:dyDescent="0.25">
      <c r="B1" s="1" t="s">
        <v>329</v>
      </c>
      <c r="D1" s="2" t="s">
        <v>3283</v>
      </c>
    </row>
    <row r="2" spans="2:5" x14ac:dyDescent="0.25">
      <c r="B2" s="6" t="s">
        <v>2960</v>
      </c>
    </row>
    <row r="3" spans="2:5" ht="15.75" thickBot="1" x14ac:dyDescent="0.3"/>
    <row r="4" spans="2:5" x14ac:dyDescent="0.25">
      <c r="B4" s="1462"/>
      <c r="C4" s="1475"/>
      <c r="D4" s="695" t="s">
        <v>2</v>
      </c>
    </row>
    <row r="5" spans="2:5" ht="15.75" thickBot="1" x14ac:dyDescent="0.3">
      <c r="B5" s="1466"/>
      <c r="C5" s="1477"/>
      <c r="D5" s="708" t="s">
        <v>145</v>
      </c>
    </row>
    <row r="6" spans="2:5" x14ac:dyDescent="0.25">
      <c r="B6" s="751" t="s">
        <v>2948</v>
      </c>
      <c r="C6" s="710" t="s">
        <v>2949</v>
      </c>
      <c r="D6" s="716"/>
      <c r="E6" s="635" t="str">
        <f>IF(ISBLANK(D6),"",IF(ISNUMBER(D6),"Weryfikacja wiersza OK","Błąd: Wartość w kolumnie A musi być liczbą"))</f>
        <v/>
      </c>
    </row>
    <row r="7" spans="2:5" x14ac:dyDescent="0.25">
      <c r="B7" s="752" t="s">
        <v>2950</v>
      </c>
      <c r="C7" s="658" t="s">
        <v>2951</v>
      </c>
      <c r="D7" s="1108"/>
      <c r="E7" s="635" t="str">
        <f t="shared" ref="E7:E12" si="0">IF(ISBLANK(D7),"",IF(ISNUMBER(D7),"Weryfikacja wiersza OK","Błąd: Wartość w kolumnie A musi być liczbą"))</f>
        <v/>
      </c>
    </row>
    <row r="8" spans="2:5" x14ac:dyDescent="0.25">
      <c r="B8" s="752" t="s">
        <v>2952</v>
      </c>
      <c r="C8" s="718" t="s">
        <v>1247</v>
      </c>
      <c r="D8" s="1108"/>
      <c r="E8" s="635" t="str">
        <f t="shared" si="0"/>
        <v/>
      </c>
    </row>
    <row r="9" spans="2:5" x14ac:dyDescent="0.25">
      <c r="B9" s="752" t="s">
        <v>2953</v>
      </c>
      <c r="C9" s="718" t="s">
        <v>756</v>
      </c>
      <c r="D9" s="1108"/>
      <c r="E9" s="635" t="str">
        <f t="shared" si="0"/>
        <v/>
      </c>
    </row>
    <row r="10" spans="2:5" x14ac:dyDescent="0.25">
      <c r="B10" s="752" t="s">
        <v>2954</v>
      </c>
      <c r="C10" s="718" t="s">
        <v>2955</v>
      </c>
      <c r="D10" s="1108"/>
      <c r="E10" s="635" t="str">
        <f t="shared" si="0"/>
        <v/>
      </c>
    </row>
    <row r="11" spans="2:5" ht="30" x14ac:dyDescent="0.25">
      <c r="B11" s="752" t="s">
        <v>2956</v>
      </c>
      <c r="C11" s="702" t="s">
        <v>2957</v>
      </c>
      <c r="D11" s="717"/>
      <c r="E11" s="635" t="str">
        <f t="shared" si="0"/>
        <v/>
      </c>
    </row>
    <row r="12" spans="2:5" ht="15.75" thickBot="1" x14ac:dyDescent="0.3">
      <c r="B12" s="885" t="s">
        <v>2958</v>
      </c>
      <c r="C12" s="720" t="s">
        <v>2959</v>
      </c>
      <c r="D12" s="721"/>
      <c r="E12" s="635" t="str">
        <f t="shared" si="0"/>
        <v/>
      </c>
    </row>
    <row r="14" spans="2:5" x14ac:dyDescent="0.25">
      <c r="C14" s="18" t="s">
        <v>3617</v>
      </c>
      <c r="D14" s="601" t="str">
        <f>IF(COUNTBLANK(E6:E12)=7,"",IF(AND(COUNTIF(E6:E12,"Weryfikacja wiersza OK")=7),"Arkusz jest zwalidowany poprawnie","Arkusz jest niepoprawny"))</f>
        <v/>
      </c>
    </row>
  </sheetData>
  <mergeCells count="1">
    <mergeCell ref="B4:C5"/>
  </mergeCells>
  <conditionalFormatting sqref="D14">
    <cfRule type="containsText" dxfId="13" priority="2" operator="containsText" text="Arkusz jest zwalidowany poprawnie">
      <formula>NOT(ISERROR(SEARCH("Arkusz jest zwalidowany poprawnie",D14)))</formula>
    </cfRule>
  </conditionalFormatting>
  <conditionalFormatting sqref="E6:E12">
    <cfRule type="containsText" dxfId="12" priority="1" operator="containsText" text="Weryfikacja wiersza OK">
      <formula>NOT(ISERROR(SEARCH("Weryfikacja wiersza OK",E6)))</formula>
    </cfRule>
  </conditionalFormatting>
  <pageMargins left="0.7" right="0.7" top="0.75" bottom="0.75" header="0.3" footer="0.3"/>
  <pageSetup paperSize="9"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workbookViewId="0">
      <selection activeCell="D6" sqref="D6:H14"/>
    </sheetView>
  </sheetViews>
  <sheetFormatPr defaultRowHeight="15" x14ac:dyDescent="0.25"/>
  <cols>
    <col min="2" max="2" width="11" customWidth="1"/>
    <col min="3" max="3" width="51.85546875" bestFit="1" customWidth="1"/>
    <col min="4" max="4" width="14.5703125" customWidth="1"/>
    <col min="5" max="5" width="13.5703125" customWidth="1"/>
    <col min="6" max="6" width="15.28515625" customWidth="1"/>
    <col min="7" max="7" width="16.42578125" customWidth="1"/>
    <col min="8" max="8" width="14.5703125" customWidth="1"/>
  </cols>
  <sheetData>
    <row r="1" spans="2:9" ht="15.75" x14ac:dyDescent="0.25">
      <c r="B1" s="1" t="s">
        <v>329</v>
      </c>
    </row>
    <row r="2" spans="2:9" x14ac:dyDescent="0.25">
      <c r="B2" s="6" t="s">
        <v>2981</v>
      </c>
    </row>
    <row r="3" spans="2:9" ht="15.75" thickBot="1" x14ac:dyDescent="0.3"/>
    <row r="4" spans="2:9" ht="90" x14ac:dyDescent="0.25">
      <c r="B4" s="1462"/>
      <c r="C4" s="1475"/>
      <c r="D4" s="1251" t="s">
        <v>2961</v>
      </c>
      <c r="E4" s="1252" t="s">
        <v>2962</v>
      </c>
      <c r="F4" s="787" t="s">
        <v>2963</v>
      </c>
      <c r="G4" s="785" t="s">
        <v>2964</v>
      </c>
      <c r="H4" s="787" t="s">
        <v>2965</v>
      </c>
    </row>
    <row r="5" spans="2:9" ht="15.75" thickBot="1" x14ac:dyDescent="0.3">
      <c r="B5" s="1466"/>
      <c r="C5" s="1477"/>
      <c r="D5" s="1253" t="s">
        <v>145</v>
      </c>
      <c r="E5" s="858" t="s">
        <v>146</v>
      </c>
      <c r="F5" s="762" t="s">
        <v>147</v>
      </c>
      <c r="G5" s="761" t="s">
        <v>148</v>
      </c>
      <c r="H5" s="762" t="s">
        <v>153</v>
      </c>
    </row>
    <row r="6" spans="2:9" x14ac:dyDescent="0.25">
      <c r="B6" s="751" t="s">
        <v>2966</v>
      </c>
      <c r="C6" s="1027" t="s">
        <v>2967</v>
      </c>
      <c r="D6" s="1254"/>
      <c r="E6" s="897"/>
      <c r="F6" s="793"/>
      <c r="G6" s="1003"/>
      <c r="H6" s="987"/>
      <c r="I6" s="148" t="str">
        <f>IF(COUNTBLANK(D6:H6)=5,"",IF(COUNTBLANK(D6:H6)=0,"Weryfikacja wiersza OK","Należy wypełnić wszystkie pola w bieżącym wierszu"))</f>
        <v/>
      </c>
    </row>
    <row r="7" spans="2:9" x14ac:dyDescent="0.25">
      <c r="B7" s="752" t="s">
        <v>2968</v>
      </c>
      <c r="C7" s="658" t="s">
        <v>2969</v>
      </c>
      <c r="D7" s="1255"/>
      <c r="E7" s="1030"/>
      <c r="F7" s="798"/>
      <c r="G7" s="690"/>
      <c r="H7" s="765"/>
      <c r="I7" s="148" t="str">
        <f t="shared" ref="I7:I14" si="0">IF(COUNTBLANK(D7:H7)=5,"",IF(COUNTBLANK(D7:H7)=0,"Weryfikacja wiersza OK","Należy wypełnić wszystkie pola w bieżącym wierszu"))</f>
        <v/>
      </c>
    </row>
    <row r="8" spans="2:9" x14ac:dyDescent="0.25">
      <c r="B8" s="752" t="s">
        <v>2970</v>
      </c>
      <c r="C8" s="658" t="s">
        <v>610</v>
      </c>
      <c r="D8" s="1255"/>
      <c r="E8" s="1030"/>
      <c r="F8" s="798"/>
      <c r="G8" s="690"/>
      <c r="H8" s="765"/>
      <c r="I8" s="148" t="str">
        <f t="shared" si="0"/>
        <v/>
      </c>
    </row>
    <row r="9" spans="2:9" x14ac:dyDescent="0.25">
      <c r="B9" s="752" t="s">
        <v>2971</v>
      </c>
      <c r="C9" s="718" t="s">
        <v>2972</v>
      </c>
      <c r="D9" s="1255"/>
      <c r="E9" s="1030"/>
      <c r="F9" s="798"/>
      <c r="G9" s="690"/>
      <c r="H9" s="765"/>
      <c r="I9" s="148" t="str">
        <f t="shared" si="0"/>
        <v/>
      </c>
    </row>
    <row r="10" spans="2:9" x14ac:dyDescent="0.25">
      <c r="B10" s="752" t="s">
        <v>2973</v>
      </c>
      <c r="C10" s="718" t="s">
        <v>2974</v>
      </c>
      <c r="D10" s="1255"/>
      <c r="E10" s="1030"/>
      <c r="F10" s="798"/>
      <c r="G10" s="690"/>
      <c r="H10" s="765"/>
      <c r="I10" s="148" t="str">
        <f t="shared" si="0"/>
        <v/>
      </c>
    </row>
    <row r="11" spans="2:9" x14ac:dyDescent="0.25">
      <c r="B11" s="752" t="s">
        <v>2975</v>
      </c>
      <c r="C11" s="718" t="s">
        <v>2976</v>
      </c>
      <c r="D11" s="1255"/>
      <c r="E11" s="1030"/>
      <c r="F11" s="798"/>
      <c r="G11" s="690"/>
      <c r="H11" s="765"/>
      <c r="I11" s="148" t="str">
        <f t="shared" si="0"/>
        <v/>
      </c>
    </row>
    <row r="12" spans="2:9" x14ac:dyDescent="0.25">
      <c r="B12" s="752" t="s">
        <v>2977</v>
      </c>
      <c r="C12" s="718" t="s">
        <v>2978</v>
      </c>
      <c r="D12" s="1255"/>
      <c r="E12" s="1030"/>
      <c r="F12" s="798"/>
      <c r="G12" s="690"/>
      <c r="H12" s="765"/>
      <c r="I12" s="148" t="str">
        <f t="shared" si="0"/>
        <v/>
      </c>
    </row>
    <row r="13" spans="2:9" ht="15.75" thickBot="1" x14ac:dyDescent="0.3">
      <c r="B13" s="753" t="s">
        <v>2979</v>
      </c>
      <c r="C13" s="1005" t="s">
        <v>33</v>
      </c>
      <c r="D13" s="1256"/>
      <c r="E13" s="1093"/>
      <c r="F13" s="802"/>
      <c r="G13" s="768"/>
      <c r="H13" s="769"/>
      <c r="I13" s="148" t="str">
        <f t="shared" si="0"/>
        <v/>
      </c>
    </row>
    <row r="14" spans="2:9" ht="15.75" thickBot="1" x14ac:dyDescent="0.3">
      <c r="B14" s="756" t="s">
        <v>2980</v>
      </c>
      <c r="C14" s="757" t="s">
        <v>87</v>
      </c>
      <c r="D14" s="1257"/>
      <c r="E14" s="1037"/>
      <c r="F14" s="1019"/>
      <c r="G14" s="770"/>
      <c r="H14" s="771"/>
      <c r="I14" s="148" t="str">
        <f t="shared" si="0"/>
        <v/>
      </c>
    </row>
    <row r="16" spans="2:9" x14ac:dyDescent="0.25">
      <c r="C16" s="2" t="s">
        <v>3590</v>
      </c>
    </row>
    <row r="17" spans="3:8" x14ac:dyDescent="0.25">
      <c r="C17" s="6" t="s">
        <v>2966</v>
      </c>
      <c r="D17" s="601" t="str">
        <f>IF(D6="","",IF(ROUND(SUM(D7:D8),2)=ROUND(D6,2),"OK","Błąd sumy częściowej"))</f>
        <v/>
      </c>
      <c r="E17" s="601" t="str">
        <f t="shared" ref="E17:H17" si="1">IF(E6="","",IF(ROUND(SUM(E7:E8),2)=ROUND(E6,2),"OK","Błąd sumy częściowej"))</f>
        <v/>
      </c>
      <c r="F17" s="601" t="str">
        <f t="shared" si="1"/>
        <v/>
      </c>
      <c r="G17" s="601" t="str">
        <f t="shared" si="1"/>
        <v/>
      </c>
      <c r="H17" s="601" t="str">
        <f t="shared" si="1"/>
        <v/>
      </c>
    </row>
    <row r="18" spans="3:8" x14ac:dyDescent="0.25">
      <c r="C18" t="s">
        <v>2980</v>
      </c>
      <c r="D18" s="601" t="str">
        <f>IF(D14="","",IF(ROUND(SUM(D6,D9:D13),2)=ROUND(D14,2),"OK","Błąd sumy częściowej"))</f>
        <v/>
      </c>
      <c r="E18" s="601" t="str">
        <f t="shared" ref="E18:H18" si="2">IF(E14="","",IF(ROUND(SUM(E6,E9:E13),2)=ROUND(E14,2),"OK","Błąd sumy częściowej"))</f>
        <v/>
      </c>
      <c r="F18" s="601" t="str">
        <f t="shared" si="2"/>
        <v/>
      </c>
      <c r="G18" s="601" t="str">
        <f t="shared" si="2"/>
        <v/>
      </c>
      <c r="H18" s="601" t="str">
        <f t="shared" si="2"/>
        <v/>
      </c>
    </row>
    <row r="20" spans="3:8" x14ac:dyDescent="0.25">
      <c r="C20" s="18" t="s">
        <v>3617</v>
      </c>
      <c r="D20" s="601" t="str">
        <f>IF(COUNTBLANK(I6:I14)=9,"",IF(AND(COUNTIF(I6:I14,"Weryfikacja wiersza OK")=9,COUNTIF(D17:H18,"OK")=10),"Arkusz jest zwalidowany poprawnie","Arkusz jest niepoprawny"))</f>
        <v/>
      </c>
    </row>
  </sheetData>
  <mergeCells count="1">
    <mergeCell ref="B4:C5"/>
  </mergeCells>
  <conditionalFormatting sqref="I6:I14">
    <cfRule type="containsText" dxfId="11" priority="4" operator="containsText" text="Weryfikacja bieżącego wiersza: OK">
      <formula>NOT(ISERROR(SEARCH("Weryfikacja bieżącego wiersza: OK",I6)))</formula>
    </cfRule>
  </conditionalFormatting>
  <conditionalFormatting sqref="I6:I14">
    <cfRule type="cellIs" dxfId="10" priority="3" operator="equal">
      <formula>"Weryfikacja wiersza OK"</formula>
    </cfRule>
  </conditionalFormatting>
  <conditionalFormatting sqref="D17:H18">
    <cfRule type="containsText" dxfId="9" priority="2" operator="containsText" text="OK">
      <formula>NOT(ISERROR(SEARCH("OK",D17)))</formula>
    </cfRule>
  </conditionalFormatting>
  <conditionalFormatting sqref="D20">
    <cfRule type="containsText" dxfId="8" priority="1" operator="containsText" text="Arkusz jest zwalidowany poprawnie">
      <formula>NOT(ISERROR(SEARCH("Arkusz jest zwalidowany poprawnie",D20)))</formula>
    </cfRule>
  </conditionalFormatting>
  <pageMargins left="0.7" right="0.7" top="0.75" bottom="0.75" header="0.3" footer="0.3"/>
  <pageSetup paperSize="9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workbookViewId="0">
      <selection activeCell="D6" sqref="D6:F11"/>
    </sheetView>
  </sheetViews>
  <sheetFormatPr defaultRowHeight="15" x14ac:dyDescent="0.25"/>
  <cols>
    <col min="2" max="2" width="10.140625" bestFit="1" customWidth="1"/>
    <col min="3" max="3" width="27.140625" customWidth="1"/>
    <col min="4" max="4" width="14.42578125" customWidth="1"/>
    <col min="5" max="5" width="13.5703125" customWidth="1"/>
    <col min="6" max="6" width="15.5703125" customWidth="1"/>
  </cols>
  <sheetData>
    <row r="1" spans="2:7" ht="15.75" x14ac:dyDescent="0.25">
      <c r="B1" s="1" t="s">
        <v>329</v>
      </c>
    </row>
    <row r="2" spans="2:7" x14ac:dyDescent="0.25">
      <c r="B2" s="6" t="s">
        <v>2992</v>
      </c>
    </row>
    <row r="3" spans="2:7" ht="15.75" thickBot="1" x14ac:dyDescent="0.3"/>
    <row r="4" spans="2:7" ht="90" x14ac:dyDescent="0.25">
      <c r="B4" s="1400"/>
      <c r="C4" s="1402"/>
      <c r="D4" s="785" t="s">
        <v>2961</v>
      </c>
      <c r="E4" s="786" t="s">
        <v>2982</v>
      </c>
      <c r="F4" s="787" t="s">
        <v>2983</v>
      </c>
    </row>
    <row r="5" spans="2:7" ht="15.75" thickBot="1" x14ac:dyDescent="0.3">
      <c r="B5" s="1580"/>
      <c r="C5" s="1581"/>
      <c r="D5" s="761" t="s">
        <v>145</v>
      </c>
      <c r="E5" s="773" t="s">
        <v>146</v>
      </c>
      <c r="F5" s="762" t="s">
        <v>147</v>
      </c>
    </row>
    <row r="6" spans="2:7" x14ac:dyDescent="0.25">
      <c r="B6" s="751" t="s">
        <v>2984</v>
      </c>
      <c r="C6" s="710" t="s">
        <v>2985</v>
      </c>
      <c r="D6" s="763"/>
      <c r="E6" s="1020"/>
      <c r="F6" s="764"/>
      <c r="G6" s="148" t="str">
        <f>IF(COUNTBLANK(D6:F6)=3,"",IF(COUNTBLANK(D6:F6)=0,"Weryfikacja wiersza OK","Należy wypełnić wszystkie pola w bieżącym wierszu"))</f>
        <v/>
      </c>
    </row>
    <row r="7" spans="2:7" x14ac:dyDescent="0.25">
      <c r="B7" s="752" t="s">
        <v>2986</v>
      </c>
      <c r="C7" s="658" t="s">
        <v>512</v>
      </c>
      <c r="D7" s="690"/>
      <c r="E7" s="1014"/>
      <c r="F7" s="765"/>
      <c r="G7" s="148" t="str">
        <f t="shared" ref="G7:G11" si="0">IF(COUNTBLANK(D7:F7)=3,"",IF(COUNTBLANK(D7:F7)=0,"Weryfikacja wiersza OK","Należy wypełnić wszystkie pola w bieżącym wierszu"))</f>
        <v/>
      </c>
    </row>
    <row r="8" spans="2:7" x14ac:dyDescent="0.25">
      <c r="B8" s="752" t="s">
        <v>2987</v>
      </c>
      <c r="C8" s="658" t="s">
        <v>2723</v>
      </c>
      <c r="D8" s="690"/>
      <c r="E8" s="1014"/>
      <c r="F8" s="765"/>
      <c r="G8" s="148" t="str">
        <f t="shared" si="0"/>
        <v/>
      </c>
    </row>
    <row r="9" spans="2:7" x14ac:dyDescent="0.25">
      <c r="B9" s="752" t="s">
        <v>2988</v>
      </c>
      <c r="C9" s="658" t="s">
        <v>1094</v>
      </c>
      <c r="D9" s="690"/>
      <c r="E9" s="1014"/>
      <c r="F9" s="765"/>
      <c r="G9" s="148" t="str">
        <f t="shared" si="0"/>
        <v/>
      </c>
    </row>
    <row r="10" spans="2:7" ht="15.75" thickBot="1" x14ac:dyDescent="0.3">
      <c r="B10" s="753" t="s">
        <v>2989</v>
      </c>
      <c r="C10" s="1258" t="s">
        <v>2990</v>
      </c>
      <c r="D10" s="1259"/>
      <c r="E10" s="1260"/>
      <c r="F10" s="1261"/>
      <c r="G10" s="148" t="str">
        <f t="shared" si="0"/>
        <v/>
      </c>
    </row>
    <row r="11" spans="2:7" ht="15.75" thickBot="1" x14ac:dyDescent="0.3">
      <c r="B11" s="756" t="s">
        <v>2991</v>
      </c>
      <c r="C11" s="757" t="s">
        <v>87</v>
      </c>
      <c r="D11" s="770"/>
      <c r="E11" s="1018"/>
      <c r="F11" s="771"/>
      <c r="G11" s="148" t="str">
        <f t="shared" si="0"/>
        <v/>
      </c>
    </row>
    <row r="13" spans="2:7" x14ac:dyDescent="0.25">
      <c r="C13" s="2" t="s">
        <v>3590</v>
      </c>
    </row>
    <row r="14" spans="2:7" x14ac:dyDescent="0.25">
      <c r="C14" t="s">
        <v>2984</v>
      </c>
      <c r="D14" s="601" t="str">
        <f>IF(D6="","",IF(ROUND(SUM(D7:D9),2)=ROUND(D6,2),"OK","Błąd sumy częściowej"))</f>
        <v/>
      </c>
      <c r="E14" s="601" t="str">
        <f t="shared" ref="E14:F14" si="1">IF(E6="","",IF(ROUND(SUM(E7:E9),2)=ROUND(E6,2),"OK","Błąd sumy częściowej"))</f>
        <v/>
      </c>
      <c r="F14" s="601" t="str">
        <f t="shared" si="1"/>
        <v/>
      </c>
    </row>
    <row r="15" spans="2:7" x14ac:dyDescent="0.25">
      <c r="C15" t="s">
        <v>2991</v>
      </c>
      <c r="D15" s="601" t="str">
        <f>IF(D11="","",IF(ROUND(SUM(D6,D10),2)=ROUND(D11,2),"OK","Błąd sumy częściowej"))</f>
        <v/>
      </c>
      <c r="E15" s="601" t="str">
        <f t="shared" ref="E15:F15" si="2">IF(E11="","",IF(ROUND(SUM(E6,E10),2)=ROUND(E11,2),"OK","Błąd sumy częściowej"))</f>
        <v/>
      </c>
      <c r="F15" s="601" t="str">
        <f t="shared" si="2"/>
        <v/>
      </c>
    </row>
    <row r="17" spans="3:4" x14ac:dyDescent="0.25">
      <c r="C17" s="18" t="s">
        <v>3617</v>
      </c>
      <c r="D17" s="601" t="str">
        <f>IF(COUNTBLANK(G6:G11)=6,"",IF(AND(COUNTIF(G6:G11,"Weryfikacja wiersza OK")=6,COUNTIF(D14:F15,"OK")=6),"Arkusz jest zwalidowany poprawnie","Arkusz jest niepoprawny"))</f>
        <v/>
      </c>
    </row>
  </sheetData>
  <mergeCells count="1">
    <mergeCell ref="B4:C5"/>
  </mergeCells>
  <conditionalFormatting sqref="G6:G11">
    <cfRule type="containsText" dxfId="7" priority="4" operator="containsText" text="Weryfikacja bieżącego wiersza: OK">
      <formula>NOT(ISERROR(SEARCH("Weryfikacja bieżącego wiersza: OK",G6)))</formula>
    </cfRule>
  </conditionalFormatting>
  <conditionalFormatting sqref="G6:G11">
    <cfRule type="cellIs" dxfId="6" priority="3" operator="equal">
      <formula>"Weryfikacja wiersza OK"</formula>
    </cfRule>
  </conditionalFormatting>
  <conditionalFormatting sqref="D14:F15">
    <cfRule type="containsText" dxfId="5" priority="2" operator="containsText" text="OK">
      <formula>NOT(ISERROR(SEARCH("OK",D14)))</formula>
    </cfRule>
  </conditionalFormatting>
  <conditionalFormatting sqref="D17">
    <cfRule type="containsText" dxfId="4" priority="1" operator="containsText" text="Arkusz jest zwalidowany poprawnie">
      <formula>NOT(ISERROR(SEARCH("Arkusz jest zwalidowany poprawnie",D17)))</formula>
    </cfRule>
  </conditionalFormatting>
  <pageMargins left="0.7" right="0.7" top="0.75" bottom="0.75" header="0.3" footer="0.3"/>
  <pageSetup paperSize="9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workbookViewId="0">
      <selection activeCell="K15" sqref="K15"/>
    </sheetView>
  </sheetViews>
  <sheetFormatPr defaultRowHeight="15" x14ac:dyDescent="0.25"/>
  <cols>
    <col min="2" max="2" width="8.5703125" bestFit="1" customWidth="1"/>
    <col min="3" max="3" width="41.140625" customWidth="1"/>
    <col min="4" max="5" width="13.5703125" customWidth="1"/>
    <col min="6" max="6" width="14.42578125" customWidth="1"/>
  </cols>
  <sheetData>
    <row r="1" spans="2:6" ht="15.75" x14ac:dyDescent="0.25">
      <c r="B1" s="1" t="s">
        <v>329</v>
      </c>
    </row>
    <row r="2" spans="2:6" x14ac:dyDescent="0.25">
      <c r="B2" s="6" t="s">
        <v>3003</v>
      </c>
    </row>
    <row r="3" spans="2:6" ht="15.75" thickBot="1" x14ac:dyDescent="0.3"/>
    <row r="4" spans="2:6" ht="45" x14ac:dyDescent="0.25">
      <c r="B4" s="1400"/>
      <c r="C4" s="1402"/>
      <c r="D4" s="785" t="s">
        <v>2994</v>
      </c>
      <c r="E4" s="787" t="s">
        <v>2995</v>
      </c>
    </row>
    <row r="5" spans="2:6" ht="15.75" thickBot="1" x14ac:dyDescent="0.3">
      <c r="B5" s="1580"/>
      <c r="C5" s="1581"/>
      <c r="D5" s="761" t="s">
        <v>145</v>
      </c>
      <c r="E5" s="762" t="s">
        <v>146</v>
      </c>
    </row>
    <row r="6" spans="2:6" x14ac:dyDescent="0.25">
      <c r="B6" s="751" t="s">
        <v>2996</v>
      </c>
      <c r="C6" s="1027" t="s">
        <v>2666</v>
      </c>
      <c r="D6" s="1003"/>
      <c r="E6" s="987"/>
      <c r="F6" s="148" t="str">
        <f>IF(COUNTBLANK(D6:E6)=2,"",IF(COUNTBLANK(D6:E6)=0,"Weryfikacja wiersza OK","Należy wypełnić wszystkie pola w bieżącym wierszu"))</f>
        <v/>
      </c>
    </row>
    <row r="7" spans="2:6" x14ac:dyDescent="0.25">
      <c r="B7" s="752" t="s">
        <v>2997</v>
      </c>
      <c r="C7" s="718" t="s">
        <v>647</v>
      </c>
      <c r="D7" s="690"/>
      <c r="E7" s="765"/>
      <c r="F7" s="148" t="str">
        <f t="shared" ref="F7:F11" si="0">IF(COUNTBLANK(D7:E7)=2,"",IF(COUNTBLANK(D7:E7)=0,"Weryfikacja wiersza OK","Należy wypełnić wszystkie pola w bieżącym wierszu"))</f>
        <v/>
      </c>
    </row>
    <row r="8" spans="2:6" x14ac:dyDescent="0.25">
      <c r="B8" s="752" t="s">
        <v>2998</v>
      </c>
      <c r="C8" s="718" t="s">
        <v>2999</v>
      </c>
      <c r="D8" s="690"/>
      <c r="E8" s="765"/>
      <c r="F8" s="148" t="str">
        <f t="shared" si="0"/>
        <v/>
      </c>
    </row>
    <row r="9" spans="2:6" x14ac:dyDescent="0.25">
      <c r="B9" s="752" t="s">
        <v>3000</v>
      </c>
      <c r="C9" s="718" t="s">
        <v>1069</v>
      </c>
      <c r="D9" s="690"/>
      <c r="E9" s="765"/>
      <c r="F9" s="148" t="str">
        <f t="shared" si="0"/>
        <v/>
      </c>
    </row>
    <row r="10" spans="2:6" ht="15.75" thickBot="1" x14ac:dyDescent="0.3">
      <c r="B10" s="753" t="s">
        <v>3001</v>
      </c>
      <c r="C10" s="1005" t="s">
        <v>33</v>
      </c>
      <c r="D10" s="768"/>
      <c r="E10" s="769"/>
      <c r="F10" s="148" t="str">
        <f t="shared" si="0"/>
        <v/>
      </c>
    </row>
    <row r="11" spans="2:6" ht="15.75" thickBot="1" x14ac:dyDescent="0.3">
      <c r="B11" s="756" t="s">
        <v>3002</v>
      </c>
      <c r="C11" s="757" t="s">
        <v>87</v>
      </c>
      <c r="D11" s="770"/>
      <c r="E11" s="771"/>
      <c r="F11" s="148" t="str">
        <f t="shared" si="0"/>
        <v/>
      </c>
    </row>
    <row r="13" spans="2:6" x14ac:dyDescent="0.25">
      <c r="C13" s="2" t="s">
        <v>3590</v>
      </c>
    </row>
    <row r="14" spans="2:6" x14ac:dyDescent="0.25">
      <c r="C14" t="s">
        <v>3002</v>
      </c>
      <c r="D14" s="601" t="str">
        <f>IF(D11="","",IF(ROUND(SUM(D6:D10),2)=ROUND(D11,2),"OK","Błąd sumy częściowej"))</f>
        <v/>
      </c>
      <c r="E14" s="601" t="str">
        <f>IF(E11="","",IF(ROUND(SUM(E6:E10),2)=ROUND(E11,2),"OK","Błąd sumy częściowej"))</f>
        <v/>
      </c>
    </row>
    <row r="16" spans="2:6" x14ac:dyDescent="0.25">
      <c r="C16" s="18" t="s">
        <v>3617</v>
      </c>
      <c r="D16" s="601" t="str">
        <f>IF(COUNTBLANK(F6:F11)=6,"",IF(AND(COUNTIF(F6:F11,"Weryfikacja wiersza OK")=6,COUNTIF(D14:E14,"OK")=2),"Arkusz jest zwalidowany poprawnie","Arkusz jest niepoprawny"))</f>
        <v/>
      </c>
    </row>
  </sheetData>
  <mergeCells count="1">
    <mergeCell ref="B4:C5"/>
  </mergeCells>
  <conditionalFormatting sqref="F6:F11">
    <cfRule type="containsText" dxfId="3" priority="4" operator="containsText" text="Weryfikacja bieżącego wiersza: OK">
      <formula>NOT(ISERROR(SEARCH("Weryfikacja bieżącego wiersza: OK",F6)))</formula>
    </cfRule>
  </conditionalFormatting>
  <conditionalFormatting sqref="F6:F11">
    <cfRule type="cellIs" dxfId="2" priority="3" operator="equal">
      <formula>"Weryfikacja wiersza OK"</formula>
    </cfRule>
  </conditionalFormatting>
  <conditionalFormatting sqref="D14:E14">
    <cfRule type="containsText" dxfId="1" priority="2" operator="containsText" text="OK">
      <formula>NOT(ISERROR(SEARCH("OK",D14)))</formula>
    </cfRule>
  </conditionalFormatting>
  <conditionalFormatting sqref="D16">
    <cfRule type="containsText" dxfId="0" priority="1" operator="containsText" text="Arkusz jest zwalidowany poprawnie">
      <formula>NOT(ISERROR(SEARCH("Arkusz jest zwalidowany poprawnie",D16)))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D6" sqref="D6:F8"/>
    </sheetView>
  </sheetViews>
  <sheetFormatPr defaultRowHeight="15" x14ac:dyDescent="0.25"/>
  <cols>
    <col min="1" max="1" width="9.140625" style="334"/>
    <col min="2" max="2" width="8.28515625" style="350" customWidth="1"/>
    <col min="3" max="3" width="51.85546875" style="350" customWidth="1"/>
    <col min="4" max="4" width="21.5703125" style="350" customWidth="1"/>
    <col min="5" max="5" width="20.5703125" style="350" customWidth="1"/>
    <col min="6" max="6" width="21.85546875" style="350" customWidth="1"/>
    <col min="7" max="7" width="25.7109375" style="350" customWidth="1"/>
    <col min="8" max="8" width="22.85546875" customWidth="1"/>
  </cols>
  <sheetData>
    <row r="1" spans="2:8" ht="15.75" x14ac:dyDescent="0.25">
      <c r="B1" s="306" t="s">
        <v>1</v>
      </c>
      <c r="G1" s="2" t="s">
        <v>3283</v>
      </c>
    </row>
    <row r="2" spans="2:8" x14ac:dyDescent="0.25">
      <c r="B2" s="351" t="s">
        <v>3299</v>
      </c>
    </row>
    <row r="3" spans="2:8" ht="15.75" thickBot="1" x14ac:dyDescent="0.3"/>
    <row r="4" spans="2:8" ht="45" x14ac:dyDescent="0.25">
      <c r="B4" s="1320" t="s">
        <v>457</v>
      </c>
      <c r="C4" s="1322" t="s">
        <v>458</v>
      </c>
      <c r="D4" s="352" t="s">
        <v>3300</v>
      </c>
      <c r="E4" s="353" t="s">
        <v>459</v>
      </c>
      <c r="F4" s="354" t="s">
        <v>460</v>
      </c>
      <c r="G4" s="355" t="s">
        <v>461</v>
      </c>
    </row>
    <row r="5" spans="2:8" ht="15.75" thickBot="1" x14ac:dyDescent="0.3">
      <c r="B5" s="1321"/>
      <c r="C5" s="1323"/>
      <c r="D5" s="356" t="s">
        <v>145</v>
      </c>
      <c r="E5" s="357" t="s">
        <v>146</v>
      </c>
      <c r="F5" s="358" t="s">
        <v>147</v>
      </c>
      <c r="G5" s="359" t="s">
        <v>148</v>
      </c>
    </row>
    <row r="6" spans="2:8" x14ac:dyDescent="0.25">
      <c r="B6" s="360" t="s">
        <v>462</v>
      </c>
      <c r="C6" s="361" t="s">
        <v>463</v>
      </c>
      <c r="D6" s="455"/>
      <c r="E6" s="456"/>
      <c r="F6" s="457"/>
      <c r="G6" s="579"/>
      <c r="H6" s="425" t="str">
        <f t="shared" ref="H6:H11" si="0">IF(COUNTBLANK(D6:F6)=3,"",IF(COUNTBLANK(D6:F6)=0,"Weryfikacja wiersza OK","Należy wypełnić wiersz"))</f>
        <v/>
      </c>
    </row>
    <row r="7" spans="2:8" x14ac:dyDescent="0.25">
      <c r="B7" s="362" t="s">
        <v>464</v>
      </c>
      <c r="C7" s="363" t="s">
        <v>465</v>
      </c>
      <c r="D7" s="458"/>
      <c r="E7" s="459"/>
      <c r="F7" s="460"/>
      <c r="G7" s="580"/>
      <c r="H7" s="425" t="str">
        <f t="shared" si="0"/>
        <v/>
      </c>
    </row>
    <row r="8" spans="2:8" ht="30" x14ac:dyDescent="0.25">
      <c r="B8" s="362" t="s">
        <v>466</v>
      </c>
      <c r="C8" s="364" t="s">
        <v>467</v>
      </c>
      <c r="D8" s="458"/>
      <c r="E8" s="459"/>
      <c r="F8" s="460"/>
      <c r="G8" s="580"/>
      <c r="H8" s="425" t="str">
        <f t="shared" si="0"/>
        <v/>
      </c>
    </row>
    <row r="9" spans="2:8" x14ac:dyDescent="0.25">
      <c r="B9" s="362" t="s">
        <v>468</v>
      </c>
      <c r="C9" s="363" t="s">
        <v>469</v>
      </c>
      <c r="D9" s="458"/>
      <c r="E9" s="459"/>
      <c r="F9" s="460"/>
      <c r="G9" s="580"/>
      <c r="H9" s="425" t="str">
        <f t="shared" si="0"/>
        <v/>
      </c>
    </row>
    <row r="10" spans="2:8" x14ac:dyDescent="0.25">
      <c r="B10" s="362" t="s">
        <v>470</v>
      </c>
      <c r="C10" s="363" t="s">
        <v>471</v>
      </c>
      <c r="D10" s="458"/>
      <c r="E10" s="459"/>
      <c r="F10" s="460"/>
      <c r="G10" s="580"/>
      <c r="H10" s="425" t="str">
        <f t="shared" si="0"/>
        <v/>
      </c>
    </row>
    <row r="11" spans="2:8" ht="30" x14ac:dyDescent="0.25">
      <c r="B11" s="362" t="s">
        <v>472</v>
      </c>
      <c r="C11" s="364" t="s">
        <v>473</v>
      </c>
      <c r="D11" s="458"/>
      <c r="E11" s="459"/>
      <c r="F11" s="460"/>
      <c r="G11" s="580"/>
      <c r="H11" s="425" t="str">
        <f t="shared" si="0"/>
        <v/>
      </c>
    </row>
    <row r="12" spans="2:8" x14ac:dyDescent="0.25">
      <c r="B12" s="362" t="s">
        <v>474</v>
      </c>
      <c r="C12" s="364" t="s">
        <v>475</v>
      </c>
      <c r="D12" s="581"/>
      <c r="E12" s="582"/>
      <c r="F12" s="583"/>
      <c r="G12" s="461"/>
      <c r="H12" s="425" t="str">
        <f>IF(ISBLANK(G12),"",IF(ISNUMBER(G12),"Weryfikacja wiersza OK","Wartość w kolumnie D musi być liczbą"))</f>
        <v/>
      </c>
    </row>
    <row r="13" spans="2:8" ht="15.75" thickBot="1" x14ac:dyDescent="0.3">
      <c r="B13" s="365" t="s">
        <v>476</v>
      </c>
      <c r="C13" s="366" t="s">
        <v>357</v>
      </c>
      <c r="D13" s="584"/>
      <c r="E13" s="585"/>
      <c r="F13" s="586"/>
      <c r="G13" s="462"/>
      <c r="H13" s="425" t="str">
        <f>IF(ISBLANK(G13),"",IF(ISNUMBER(G13),"Weryfikacja wiersza OK","Wartość w kolumnie D musi być liczbą"))</f>
        <v/>
      </c>
    </row>
    <row r="15" spans="2:8" x14ac:dyDescent="0.25">
      <c r="C15" s="429"/>
      <c r="D15" s="430" t="str">
        <f>IF(COUNTBLANK(D6:D11)=6,"",IF(COUNTBLANK(D6:D11)=0,IF(ROUND(SUM(D6:D10)-D11,2)=0,"OK","W formularzu WK03 suma wartości wykazywanych w kolumnie A jest niezgodna w podsumowaniem tej kolumny w ostatnim wierszu"),"W trakcie wprowadzania"))</f>
        <v/>
      </c>
      <c r="E15" s="430" t="str">
        <f>IF(COUNTBLANK(E6:E11)=6,"",IF(COUNTBLANK(E6:E11)=0,IF(ROUND(SUM(E6:E10)-E11,2)=0,"OK","W formularzu WK03 suma wartości wykazywanych w kolumnie B jest niezgodna w podsumowaniem tej kolumny w ostatnim wierszu"),"W trakcie wprowadzania"))</f>
        <v/>
      </c>
      <c r="F15" s="430" t="str">
        <f>IF(COUNTBLANK(F6:F11)=6,"",IF(COUNTBLANK(F6:F11)=0,IF(ROUND(SUM(F6:F10)-F11,2)=0,"OK","W formularzu WK03 suma wartości wykazywanych w kolumnie C jest niezgodna w podsumowaniem tej kolumny w ostatnim wierszu"),"W trakcie wprowadzania"))</f>
        <v/>
      </c>
      <c r="G15" s="430" t="str">
        <f>IF(COUNTBLANK(G12:G13)=2,"",IF(COUNTBLANK(G12:G13)=0,IF(ROUND(WK03.8._D-9.375%*WK03.7._D,2)=0,"OK","W formularzu WK03 wartość wymogu kapitałowego z tytułu ryzyka operacyjnego jest niezgodna z iloczynem współczynnika wynikającego z rozporządzenia Ministra Finansów oraz średnią wartością wykazywanych zysków z ostatnich lat przez kasę"),"W trakcie wprowadzania"))</f>
        <v/>
      </c>
    </row>
    <row r="16" spans="2:8" x14ac:dyDescent="0.25">
      <c r="C16" s="630" t="str">
        <f>IF(COUNTBLANK(D15:G15)=4,"",IF(COUNTIFS(D15:G15,"OK")=4,"Arkusz jest zwalidowany poprawnie","Arkusz jest niepoprawny"))</f>
        <v/>
      </c>
      <c r="D16" s="630"/>
      <c r="E16" s="630"/>
      <c r="F16" s="630"/>
      <c r="G16" s="630"/>
    </row>
  </sheetData>
  <sheetProtection formatCells="0" formatColumns="0" formatRows="0"/>
  <mergeCells count="2">
    <mergeCell ref="B4:B5"/>
    <mergeCell ref="C4:C5"/>
  </mergeCells>
  <conditionalFormatting sqref="H6:H13">
    <cfRule type="containsText" dxfId="453" priority="3" operator="containsText" text="Weryfikacja wiersza OK">
      <formula>NOT(ISERROR(SEARCH("Weryfikacja wiersza OK",H6)))</formula>
    </cfRule>
  </conditionalFormatting>
  <conditionalFormatting sqref="D15:G15">
    <cfRule type="containsText" dxfId="452" priority="2" operator="containsText" text="OK">
      <formula>NOT(ISERROR(SEARCH("OK",D15)))</formula>
    </cfRule>
  </conditionalFormatting>
  <conditionalFormatting sqref="C16:G16">
    <cfRule type="containsText" dxfId="451" priority="1" operator="containsText" text="Arkusz jest zwalidowany poprawnie">
      <formula>NOT(ISERROR(SEARCH("Arkusz jest zwalidowany poprawnie",C16)))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1"/>
  <sheetViews>
    <sheetView topLeftCell="A23" workbookViewId="0">
      <selection activeCell="D41" sqref="B4:D41"/>
    </sheetView>
  </sheetViews>
  <sheetFormatPr defaultRowHeight="16.5" customHeight="1" x14ac:dyDescent="0.25"/>
  <cols>
    <col min="2" max="2" width="12.28515625" style="6" bestFit="1" customWidth="1"/>
    <col min="3" max="3" width="70.85546875" style="6" customWidth="1"/>
    <col min="4" max="4" width="13.7109375" style="6" customWidth="1"/>
  </cols>
  <sheetData>
    <row r="1" spans="2:6" ht="16.5" customHeight="1" x14ac:dyDescent="0.25">
      <c r="B1" s="306" t="s">
        <v>329</v>
      </c>
      <c r="F1" t="s">
        <v>3618</v>
      </c>
    </row>
    <row r="2" spans="2:6" ht="16.5" customHeight="1" x14ac:dyDescent="0.25">
      <c r="B2" s="351" t="s">
        <v>998</v>
      </c>
    </row>
    <row r="3" spans="2:6" ht="16.5" customHeight="1" thickBot="1" x14ac:dyDescent="0.3"/>
    <row r="4" spans="2:6" ht="16.5" customHeight="1" x14ac:dyDescent="0.25">
      <c r="B4" s="1285" t="s">
        <v>927</v>
      </c>
      <c r="C4" s="1286"/>
      <c r="D4" s="695" t="s">
        <v>2</v>
      </c>
    </row>
    <row r="5" spans="2:6" ht="16.5" customHeight="1" thickBot="1" x14ac:dyDescent="0.3">
      <c r="B5" s="1287"/>
      <c r="C5" s="1288"/>
      <c r="D5" s="708" t="s">
        <v>145</v>
      </c>
    </row>
    <row r="6" spans="2:6" ht="15" x14ac:dyDescent="0.25">
      <c r="B6" s="715" t="s">
        <v>928</v>
      </c>
      <c r="C6" s="741" t="s">
        <v>929</v>
      </c>
      <c r="D6" s="742"/>
      <c r="E6" s="425"/>
    </row>
    <row r="7" spans="2:6" ht="15" x14ac:dyDescent="0.25">
      <c r="B7" s="653" t="s">
        <v>930</v>
      </c>
      <c r="C7" s="658" t="s">
        <v>931</v>
      </c>
      <c r="D7" s="743"/>
      <c r="E7" s="425" t="str">
        <f t="shared" ref="E7:E41" si="0">IF(ISBLANK(D7),"",IF(ISNUMBER(D7),"Weryfikacja wiersza OK","Wartość w kolumnie a musi być liczbą"))</f>
        <v/>
      </c>
    </row>
    <row r="8" spans="2:6" ht="15" x14ac:dyDescent="0.25">
      <c r="B8" s="653" t="s">
        <v>932</v>
      </c>
      <c r="C8" s="744" t="s">
        <v>933</v>
      </c>
      <c r="D8" s="743"/>
      <c r="E8" s="425" t="str">
        <f t="shared" si="0"/>
        <v/>
      </c>
    </row>
    <row r="9" spans="2:6" ht="15" x14ac:dyDescent="0.25">
      <c r="B9" s="653" t="s">
        <v>934</v>
      </c>
      <c r="C9" s="744" t="s">
        <v>935</v>
      </c>
      <c r="D9" s="743"/>
      <c r="E9" s="425" t="str">
        <f t="shared" si="0"/>
        <v/>
      </c>
    </row>
    <row r="10" spans="2:6" ht="15" x14ac:dyDescent="0.25">
      <c r="B10" s="653" t="s">
        <v>936</v>
      </c>
      <c r="C10" s="744" t="s">
        <v>937</v>
      </c>
      <c r="D10" s="743"/>
      <c r="E10" s="425" t="str">
        <f t="shared" si="0"/>
        <v/>
      </c>
    </row>
    <row r="11" spans="2:6" ht="15" x14ac:dyDescent="0.25">
      <c r="B11" s="653" t="s">
        <v>938</v>
      </c>
      <c r="C11" s="658" t="s">
        <v>939</v>
      </c>
      <c r="D11" s="743"/>
      <c r="E11" s="425" t="str">
        <f t="shared" si="0"/>
        <v/>
      </c>
    </row>
    <row r="12" spans="2:6" ht="15" x14ac:dyDescent="0.25">
      <c r="B12" s="653" t="s">
        <v>940</v>
      </c>
      <c r="C12" s="744" t="s">
        <v>933</v>
      </c>
      <c r="D12" s="743"/>
      <c r="E12" s="425" t="str">
        <f t="shared" si="0"/>
        <v/>
      </c>
    </row>
    <row r="13" spans="2:6" ht="15" x14ac:dyDescent="0.25">
      <c r="B13" s="653" t="s">
        <v>941</v>
      </c>
      <c r="C13" s="744" t="s">
        <v>935</v>
      </c>
      <c r="D13" s="743"/>
      <c r="E13" s="425" t="str">
        <f t="shared" si="0"/>
        <v/>
      </c>
    </row>
    <row r="14" spans="2:6" ht="15" x14ac:dyDescent="0.25">
      <c r="B14" s="653" t="s">
        <v>942</v>
      </c>
      <c r="C14" s="744" t="s">
        <v>943</v>
      </c>
      <c r="D14" s="743"/>
      <c r="E14" s="425" t="str">
        <f t="shared" si="0"/>
        <v/>
      </c>
    </row>
    <row r="15" spans="2:6" ht="15" x14ac:dyDescent="0.25">
      <c r="B15" s="653" t="s">
        <v>944</v>
      </c>
      <c r="C15" s="744" t="s">
        <v>945</v>
      </c>
      <c r="D15" s="743"/>
      <c r="E15" s="425" t="str">
        <f t="shared" si="0"/>
        <v/>
      </c>
    </row>
    <row r="16" spans="2:6" ht="15" x14ac:dyDescent="0.25">
      <c r="B16" s="653" t="s">
        <v>946</v>
      </c>
      <c r="C16" s="744" t="s">
        <v>947</v>
      </c>
      <c r="D16" s="743"/>
      <c r="E16" s="425" t="str">
        <f t="shared" si="0"/>
        <v/>
      </c>
    </row>
    <row r="17" spans="2:5" ht="15" x14ac:dyDescent="0.25">
      <c r="B17" s="653" t="s">
        <v>948</v>
      </c>
      <c r="C17" s="744" t="s">
        <v>949</v>
      </c>
      <c r="D17" s="743"/>
      <c r="E17" s="425" t="str">
        <f t="shared" si="0"/>
        <v/>
      </c>
    </row>
    <row r="18" spans="2:5" ht="15" x14ac:dyDescent="0.25">
      <c r="B18" s="653" t="s">
        <v>950</v>
      </c>
      <c r="C18" s="745" t="s">
        <v>951</v>
      </c>
      <c r="D18" s="743"/>
      <c r="E18" s="425" t="str">
        <f t="shared" si="0"/>
        <v/>
      </c>
    </row>
    <row r="19" spans="2:5" ht="15" x14ac:dyDescent="0.25">
      <c r="B19" s="653" t="s">
        <v>952</v>
      </c>
      <c r="C19" s="745" t="s">
        <v>953</v>
      </c>
      <c r="D19" s="746"/>
      <c r="E19" s="425"/>
    </row>
    <row r="20" spans="2:5" ht="30" x14ac:dyDescent="0.25">
      <c r="B20" s="653" t="s">
        <v>954</v>
      </c>
      <c r="C20" s="658" t="s">
        <v>955</v>
      </c>
      <c r="D20" s="743"/>
      <c r="E20" s="425" t="str">
        <f t="shared" si="0"/>
        <v/>
      </c>
    </row>
    <row r="21" spans="2:5" ht="30" x14ac:dyDescent="0.25">
      <c r="B21" s="653" t="s">
        <v>956</v>
      </c>
      <c r="C21" s="658" t="s">
        <v>957</v>
      </c>
      <c r="D21" s="743"/>
      <c r="E21" s="425" t="str">
        <f t="shared" si="0"/>
        <v/>
      </c>
    </row>
    <row r="22" spans="2:5" ht="15" x14ac:dyDescent="0.25">
      <c r="B22" s="653" t="s">
        <v>958</v>
      </c>
      <c r="C22" s="658" t="s">
        <v>959</v>
      </c>
      <c r="D22" s="743"/>
      <c r="E22" s="425" t="str">
        <f t="shared" si="0"/>
        <v/>
      </c>
    </row>
    <row r="23" spans="2:5" ht="15" x14ac:dyDescent="0.25">
      <c r="B23" s="653" t="s">
        <v>960</v>
      </c>
      <c r="C23" s="658" t="s">
        <v>961</v>
      </c>
      <c r="D23" s="743"/>
      <c r="E23" s="425" t="str">
        <f t="shared" si="0"/>
        <v/>
      </c>
    </row>
    <row r="24" spans="2:5" ht="15" x14ac:dyDescent="0.25">
      <c r="B24" s="653" t="s">
        <v>962</v>
      </c>
      <c r="C24" s="658" t="s">
        <v>963</v>
      </c>
      <c r="D24" s="743"/>
      <c r="E24" s="425" t="str">
        <f t="shared" si="0"/>
        <v/>
      </c>
    </row>
    <row r="25" spans="2:5" ht="15" x14ac:dyDescent="0.25">
      <c r="B25" s="653" t="s">
        <v>964</v>
      </c>
      <c r="C25" s="658" t="s">
        <v>965</v>
      </c>
      <c r="D25" s="743"/>
      <c r="E25" s="425" t="str">
        <f t="shared" si="0"/>
        <v/>
      </c>
    </row>
    <row r="26" spans="2:5" ht="15" x14ac:dyDescent="0.25">
      <c r="B26" s="653" t="s">
        <v>966</v>
      </c>
      <c r="C26" s="658" t="s">
        <v>967</v>
      </c>
      <c r="D26" s="743"/>
      <c r="E26" s="425" t="str">
        <f t="shared" si="0"/>
        <v/>
      </c>
    </row>
    <row r="27" spans="2:5" ht="15" x14ac:dyDescent="0.25">
      <c r="B27" s="653" t="s">
        <v>968</v>
      </c>
      <c r="C27" s="658" t="s">
        <v>969</v>
      </c>
      <c r="D27" s="743"/>
      <c r="E27" s="425" t="str">
        <f t="shared" si="0"/>
        <v/>
      </c>
    </row>
    <row r="28" spans="2:5" ht="15" x14ac:dyDescent="0.25">
      <c r="B28" s="653" t="s">
        <v>970</v>
      </c>
      <c r="C28" s="745" t="s">
        <v>971</v>
      </c>
      <c r="D28" s="743"/>
      <c r="E28" s="425" t="str">
        <f t="shared" si="0"/>
        <v/>
      </c>
    </row>
    <row r="29" spans="2:5" ht="15" x14ac:dyDescent="0.25">
      <c r="B29" s="653" t="s">
        <v>972</v>
      </c>
      <c r="C29" s="745" t="s">
        <v>973</v>
      </c>
      <c r="D29" s="746"/>
      <c r="E29" s="425"/>
    </row>
    <row r="30" spans="2:5" ht="30" x14ac:dyDescent="0.25">
      <c r="B30" s="653" t="s">
        <v>974</v>
      </c>
      <c r="C30" s="658" t="s">
        <v>975</v>
      </c>
      <c r="D30" s="743"/>
      <c r="E30" s="425" t="str">
        <f t="shared" si="0"/>
        <v/>
      </c>
    </row>
    <row r="31" spans="2:5" ht="15" x14ac:dyDescent="0.25">
      <c r="B31" s="653" t="s">
        <v>976</v>
      </c>
      <c r="C31" s="658" t="s">
        <v>977</v>
      </c>
      <c r="D31" s="743"/>
      <c r="E31" s="425" t="str">
        <f t="shared" si="0"/>
        <v/>
      </c>
    </row>
    <row r="32" spans="2:5" ht="30" x14ac:dyDescent="0.25">
      <c r="B32" s="653" t="s">
        <v>978</v>
      </c>
      <c r="C32" s="658" t="s">
        <v>979</v>
      </c>
      <c r="D32" s="743"/>
      <c r="E32" s="425" t="str">
        <f t="shared" si="0"/>
        <v/>
      </c>
    </row>
    <row r="33" spans="2:5" ht="15" x14ac:dyDescent="0.25">
      <c r="B33" s="653" t="s">
        <v>980</v>
      </c>
      <c r="C33" s="658" t="s">
        <v>981</v>
      </c>
      <c r="D33" s="743"/>
      <c r="E33" s="425" t="str">
        <f t="shared" si="0"/>
        <v/>
      </c>
    </row>
    <row r="34" spans="2:5" ht="15" x14ac:dyDescent="0.25">
      <c r="B34" s="653" t="s">
        <v>982</v>
      </c>
      <c r="C34" s="658" t="s">
        <v>983</v>
      </c>
      <c r="D34" s="743"/>
      <c r="E34" s="425" t="str">
        <f t="shared" si="0"/>
        <v/>
      </c>
    </row>
    <row r="35" spans="2:5" ht="15" x14ac:dyDescent="0.25">
      <c r="B35" s="653" t="s">
        <v>984</v>
      </c>
      <c r="C35" s="745" t="s">
        <v>985</v>
      </c>
      <c r="D35" s="743"/>
      <c r="E35" s="425" t="str">
        <f t="shared" si="0"/>
        <v/>
      </c>
    </row>
    <row r="36" spans="2:5" ht="15" x14ac:dyDescent="0.25">
      <c r="B36" s="653" t="s">
        <v>986</v>
      </c>
      <c r="C36" s="745" t="s">
        <v>987</v>
      </c>
      <c r="D36" s="743"/>
      <c r="E36" s="425" t="str">
        <f t="shared" si="0"/>
        <v/>
      </c>
    </row>
    <row r="37" spans="2:5" ht="15" x14ac:dyDescent="0.25">
      <c r="B37" s="653" t="s">
        <v>988</v>
      </c>
      <c r="C37" s="745" t="s">
        <v>989</v>
      </c>
      <c r="D37" s="743"/>
      <c r="E37" s="425" t="str">
        <f t="shared" si="0"/>
        <v/>
      </c>
    </row>
    <row r="38" spans="2:5" ht="15" x14ac:dyDescent="0.25">
      <c r="B38" s="653" t="s">
        <v>990</v>
      </c>
      <c r="C38" s="658" t="s">
        <v>991</v>
      </c>
      <c r="D38" s="743"/>
      <c r="E38" s="425" t="str">
        <f t="shared" si="0"/>
        <v/>
      </c>
    </row>
    <row r="39" spans="2:5" ht="15" x14ac:dyDescent="0.25">
      <c r="B39" s="653" t="s">
        <v>992</v>
      </c>
      <c r="C39" s="745" t="s">
        <v>993</v>
      </c>
      <c r="D39" s="743"/>
      <c r="E39" s="425" t="str">
        <f t="shared" si="0"/>
        <v/>
      </c>
    </row>
    <row r="40" spans="2:5" ht="15" x14ac:dyDescent="0.25">
      <c r="B40" s="653" t="s">
        <v>994</v>
      </c>
      <c r="C40" s="745" t="s">
        <v>995</v>
      </c>
      <c r="D40" s="743"/>
      <c r="E40" s="425" t="str">
        <f t="shared" si="0"/>
        <v/>
      </c>
    </row>
    <row r="41" spans="2:5" ht="15.75" thickBot="1" x14ac:dyDescent="0.3">
      <c r="B41" s="705" t="s">
        <v>996</v>
      </c>
      <c r="C41" s="747" t="s">
        <v>997</v>
      </c>
      <c r="D41" s="748"/>
      <c r="E41" s="425" t="str">
        <f t="shared" si="0"/>
        <v/>
      </c>
    </row>
    <row r="43" spans="2:5" ht="16.5" customHeight="1" x14ac:dyDescent="0.25">
      <c r="C43" s="2" t="s">
        <v>3590</v>
      </c>
    </row>
    <row r="44" spans="2:5" ht="16.5" customHeight="1" x14ac:dyDescent="0.25">
      <c r="C44" s="6" t="s">
        <v>930</v>
      </c>
      <c r="D44" s="601" t="str">
        <f>IF(D7="","",IF(ROUND(SUM(D8, D9, D10),2)=ROUND(D7,2),"OK","Błąd sumy częściowej"))</f>
        <v/>
      </c>
    </row>
    <row r="45" spans="2:5" ht="16.5" customHeight="1" x14ac:dyDescent="0.25">
      <c r="C45" s="6" t="s">
        <v>938</v>
      </c>
      <c r="D45" s="601" t="str">
        <f>IF(D11="","",IF(ROUND(SUM(D12:D17),2)=ROUND(D11,2),"OK","Błąd sumy częściowej"))</f>
        <v/>
      </c>
    </row>
    <row r="46" spans="2:5" ht="16.5" customHeight="1" x14ac:dyDescent="0.25">
      <c r="C46" s="533" t="s">
        <v>950</v>
      </c>
      <c r="D46" s="601" t="str">
        <f>IF(D18="","",IF(ROUND(SUM(D7,D11),2)=ROUND(D18,2),"OK","Błąd sumy częściowej"))</f>
        <v/>
      </c>
    </row>
    <row r="47" spans="2:5" ht="16.5" customHeight="1" x14ac:dyDescent="0.25">
      <c r="C47" s="6" t="s">
        <v>970</v>
      </c>
      <c r="D47" s="601" t="str">
        <f>IF(D28="","",IF(ROUND(SUM(D20:D27),2)=ROUND(D28,2),"OK","Błąd sumy częściowej"))</f>
        <v/>
      </c>
    </row>
    <row r="48" spans="2:5" ht="16.5" customHeight="1" x14ac:dyDescent="0.25">
      <c r="C48" s="6" t="s">
        <v>984</v>
      </c>
      <c r="D48" s="601" t="str">
        <f>IF(D35="","",IF(ROUND(SUM(D30:D34),2)=ROUND(D35,2),"OK","Błąd sumy częściowej"))</f>
        <v/>
      </c>
    </row>
    <row r="49" spans="3:4" ht="16.5" customHeight="1" x14ac:dyDescent="0.25">
      <c r="C49" s="6" t="s">
        <v>986</v>
      </c>
      <c r="D49" s="601" t="str">
        <f>IF(D36="","",IF(ROUND(SUM(D35,D28,D18),2)=ROUND(D36,2),"OK","Błąd sumy częściowej"))</f>
        <v/>
      </c>
    </row>
    <row r="51" spans="3:4" ht="16.5" customHeight="1" x14ac:dyDescent="0.25">
      <c r="C51" s="18" t="s">
        <v>3617</v>
      </c>
      <c r="D51" s="601" t="str">
        <f>IF(COUNTBLANK(E6:E41)=36,"",IF(AND(COUNTIF(E6:E41,"Weryfikacja wiersza OK")=33,COUNTIF(D44:D49,"OK")=6),"Arkusz jest zwalidowany poprawnie","Arkusz jest niepoprawny"))</f>
        <v/>
      </c>
    </row>
  </sheetData>
  <mergeCells count="1">
    <mergeCell ref="B4:C5"/>
  </mergeCells>
  <conditionalFormatting sqref="E6:E41">
    <cfRule type="containsText" dxfId="450" priority="5" operator="containsText" text="Weryfikacja wiersza OK">
      <formula>NOT(ISERROR(SEARCH("Weryfikacja wiersza OK",E6)))</formula>
    </cfRule>
  </conditionalFormatting>
  <conditionalFormatting sqref="D44:D45">
    <cfRule type="containsText" dxfId="449" priority="4" operator="containsText" text="OK">
      <formula>NOT(ISERROR(SEARCH("OK",D44)))</formula>
    </cfRule>
  </conditionalFormatting>
  <conditionalFormatting sqref="D51">
    <cfRule type="containsText" dxfId="448" priority="3" operator="containsText" text="Arkusz jest zwalidowany poprawnie">
      <formula>NOT(ISERROR(SEARCH("Arkusz jest zwalidowany poprawnie",D51)))</formula>
    </cfRule>
  </conditionalFormatting>
  <conditionalFormatting sqref="D46:D49">
    <cfRule type="containsText" dxfId="447" priority="1" operator="containsText" text="OK">
      <formula>NOT(ISERROR(SEARCH("OK",D46)))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9"/>
  <sheetViews>
    <sheetView topLeftCell="A20" workbookViewId="0">
      <selection activeCell="D54" sqref="D54"/>
    </sheetView>
  </sheetViews>
  <sheetFormatPr defaultRowHeight="15" x14ac:dyDescent="0.25"/>
  <cols>
    <col min="2" max="2" width="12.7109375" customWidth="1"/>
    <col min="3" max="3" width="70.85546875" customWidth="1"/>
    <col min="4" max="4" width="13.5703125" customWidth="1"/>
  </cols>
  <sheetData>
    <row r="1" spans="2:5" ht="15.75" x14ac:dyDescent="0.25">
      <c r="B1" s="306" t="s">
        <v>329</v>
      </c>
    </row>
    <row r="2" spans="2:5" x14ac:dyDescent="0.25">
      <c r="B2" s="351" t="s">
        <v>1064</v>
      </c>
    </row>
    <row r="3" spans="2:5" ht="15.75" thickBot="1" x14ac:dyDescent="0.3"/>
    <row r="4" spans="2:5" x14ac:dyDescent="0.25">
      <c r="B4" s="1285" t="s">
        <v>999</v>
      </c>
      <c r="C4" s="1286"/>
      <c r="D4" s="695" t="s">
        <v>2</v>
      </c>
    </row>
    <row r="5" spans="2:5" ht="15.75" thickBot="1" x14ac:dyDescent="0.3">
      <c r="B5" s="1287"/>
      <c r="C5" s="1288"/>
      <c r="D5" s="708" t="s">
        <v>145</v>
      </c>
    </row>
    <row r="6" spans="2:5" x14ac:dyDescent="0.25">
      <c r="B6" s="715" t="s">
        <v>1000</v>
      </c>
      <c r="C6" s="741" t="s">
        <v>929</v>
      </c>
      <c r="D6" s="742"/>
      <c r="E6" s="425"/>
    </row>
    <row r="7" spans="2:5" x14ac:dyDescent="0.25">
      <c r="B7" s="653" t="s">
        <v>1001</v>
      </c>
      <c r="C7" s="745" t="s">
        <v>1002</v>
      </c>
      <c r="D7" s="743"/>
      <c r="E7" s="425" t="str">
        <f t="shared" ref="E7:E49" si="0">IF(ISBLANK(D7),"",IF(ISNUMBER(D7),"Weryfikacja wiersza OK","Wartość w kolumnie a musi być liczbą"))</f>
        <v/>
      </c>
    </row>
    <row r="8" spans="2:5" x14ac:dyDescent="0.25">
      <c r="B8" s="653" t="s">
        <v>1003</v>
      </c>
      <c r="C8" s="745" t="s">
        <v>1004</v>
      </c>
      <c r="D8" s="743"/>
      <c r="E8" s="425" t="str">
        <f t="shared" si="0"/>
        <v/>
      </c>
    </row>
    <row r="9" spans="2:5" x14ac:dyDescent="0.25">
      <c r="B9" s="653" t="s">
        <v>1005</v>
      </c>
      <c r="C9" s="658" t="s">
        <v>756</v>
      </c>
      <c r="D9" s="749"/>
      <c r="E9" s="425" t="str">
        <f t="shared" si="0"/>
        <v/>
      </c>
    </row>
    <row r="10" spans="2:5" x14ac:dyDescent="0.25">
      <c r="B10" s="653" t="s">
        <v>1006</v>
      </c>
      <c r="C10" s="658" t="s">
        <v>1007</v>
      </c>
      <c r="D10" s="749"/>
      <c r="E10" s="425" t="str">
        <f t="shared" si="0"/>
        <v/>
      </c>
    </row>
    <row r="11" spans="2:5" x14ac:dyDescent="0.25">
      <c r="B11" s="653" t="s">
        <v>1008</v>
      </c>
      <c r="C11" s="658" t="s">
        <v>1009</v>
      </c>
      <c r="D11" s="749"/>
      <c r="E11" s="425" t="str">
        <f t="shared" si="0"/>
        <v/>
      </c>
    </row>
    <row r="12" spans="2:5" x14ac:dyDescent="0.25">
      <c r="B12" s="653" t="s">
        <v>1010</v>
      </c>
      <c r="C12" s="658" t="s">
        <v>1011</v>
      </c>
      <c r="D12" s="749"/>
      <c r="E12" s="425" t="str">
        <f t="shared" si="0"/>
        <v/>
      </c>
    </row>
    <row r="13" spans="2:5" x14ac:dyDescent="0.25">
      <c r="B13" s="653" t="s">
        <v>1012</v>
      </c>
      <c r="C13" s="658" t="s">
        <v>1013</v>
      </c>
      <c r="D13" s="749"/>
      <c r="E13" s="425" t="str">
        <f t="shared" si="0"/>
        <v/>
      </c>
    </row>
    <row r="14" spans="2:5" ht="30" x14ac:dyDescent="0.25">
      <c r="B14" s="653" t="s">
        <v>1014</v>
      </c>
      <c r="C14" s="658" t="s">
        <v>1015</v>
      </c>
      <c r="D14" s="749"/>
      <c r="E14" s="425" t="str">
        <f t="shared" si="0"/>
        <v/>
      </c>
    </row>
    <row r="15" spans="2:5" ht="45" x14ac:dyDescent="0.25">
      <c r="B15" s="653" t="s">
        <v>1016</v>
      </c>
      <c r="C15" s="744" t="s">
        <v>1017</v>
      </c>
      <c r="D15" s="749"/>
      <c r="E15" s="425" t="str">
        <f t="shared" si="0"/>
        <v/>
      </c>
    </row>
    <row r="16" spans="2:5" x14ac:dyDescent="0.25">
      <c r="B16" s="653" t="s">
        <v>1018</v>
      </c>
      <c r="C16" s="744" t="s">
        <v>1019</v>
      </c>
      <c r="D16" s="749"/>
      <c r="E16" s="425" t="str">
        <f t="shared" si="0"/>
        <v/>
      </c>
    </row>
    <row r="17" spans="2:5" x14ac:dyDescent="0.25">
      <c r="B17" s="653" t="s">
        <v>1020</v>
      </c>
      <c r="C17" s="744" t="s">
        <v>1021</v>
      </c>
      <c r="D17" s="749"/>
      <c r="E17" s="425" t="str">
        <f t="shared" si="0"/>
        <v/>
      </c>
    </row>
    <row r="18" spans="2:5" x14ac:dyDescent="0.25">
      <c r="B18" s="653" t="s">
        <v>1022</v>
      </c>
      <c r="C18" s="744" t="s">
        <v>1023</v>
      </c>
      <c r="D18" s="749"/>
      <c r="E18" s="425" t="str">
        <f t="shared" si="0"/>
        <v/>
      </c>
    </row>
    <row r="19" spans="2:5" ht="30" x14ac:dyDescent="0.25">
      <c r="B19" s="653" t="s">
        <v>1024</v>
      </c>
      <c r="C19" s="658" t="s">
        <v>1025</v>
      </c>
      <c r="D19" s="749"/>
      <c r="E19" s="425" t="str">
        <f t="shared" si="0"/>
        <v/>
      </c>
    </row>
    <row r="20" spans="2:5" ht="45" x14ac:dyDescent="0.25">
      <c r="B20" s="653" t="s">
        <v>1026</v>
      </c>
      <c r="C20" s="658" t="s">
        <v>1027</v>
      </c>
      <c r="D20" s="749"/>
      <c r="E20" s="425" t="str">
        <f t="shared" si="0"/>
        <v/>
      </c>
    </row>
    <row r="21" spans="2:5" ht="30" x14ac:dyDescent="0.25">
      <c r="B21" s="653" t="s">
        <v>1028</v>
      </c>
      <c r="C21" s="658" t="s">
        <v>1029</v>
      </c>
      <c r="D21" s="749"/>
      <c r="E21" s="425" t="str">
        <f t="shared" si="0"/>
        <v/>
      </c>
    </row>
    <row r="22" spans="2:5" x14ac:dyDescent="0.25">
      <c r="B22" s="653" t="s">
        <v>1030</v>
      </c>
      <c r="C22" s="658" t="s">
        <v>1031</v>
      </c>
      <c r="D22" s="749"/>
      <c r="E22" s="425" t="str">
        <f t="shared" si="0"/>
        <v/>
      </c>
    </row>
    <row r="23" spans="2:5" x14ac:dyDescent="0.25">
      <c r="B23" s="653" t="s">
        <v>1032</v>
      </c>
      <c r="C23" s="658" t="s">
        <v>1033</v>
      </c>
      <c r="D23" s="749"/>
      <c r="E23" s="425" t="str">
        <f t="shared" si="0"/>
        <v/>
      </c>
    </row>
    <row r="24" spans="2:5" x14ac:dyDescent="0.25">
      <c r="B24" s="653" t="s">
        <v>1034</v>
      </c>
      <c r="C24" s="658" t="s">
        <v>1035</v>
      </c>
      <c r="D24" s="749"/>
      <c r="E24" s="425" t="str">
        <f t="shared" si="0"/>
        <v/>
      </c>
    </row>
    <row r="25" spans="2:5" x14ac:dyDescent="0.25">
      <c r="B25" s="653" t="s">
        <v>1036</v>
      </c>
      <c r="C25" s="658" t="s">
        <v>1037</v>
      </c>
      <c r="D25" s="749"/>
      <c r="E25" s="425" t="str">
        <f t="shared" si="0"/>
        <v/>
      </c>
    </row>
    <row r="26" spans="2:5" x14ac:dyDescent="0.25">
      <c r="B26" s="653" t="s">
        <v>1038</v>
      </c>
      <c r="C26" s="745" t="s">
        <v>1039</v>
      </c>
      <c r="D26" s="743"/>
      <c r="E26" s="425" t="str">
        <f t="shared" si="0"/>
        <v/>
      </c>
    </row>
    <row r="27" spans="2:5" x14ac:dyDescent="0.25">
      <c r="B27" s="653" t="s">
        <v>1040</v>
      </c>
      <c r="C27" s="745" t="s">
        <v>953</v>
      </c>
      <c r="D27" s="746"/>
      <c r="E27" s="425"/>
    </row>
    <row r="28" spans="2:5" ht="30" x14ac:dyDescent="0.25">
      <c r="B28" s="653" t="s">
        <v>1041</v>
      </c>
      <c r="C28" s="658" t="s">
        <v>955</v>
      </c>
      <c r="D28" s="749"/>
      <c r="E28" s="425" t="str">
        <f t="shared" si="0"/>
        <v/>
      </c>
    </row>
    <row r="29" spans="2:5" ht="30" x14ac:dyDescent="0.25">
      <c r="B29" s="653" t="s">
        <v>1042</v>
      </c>
      <c r="C29" s="658" t="s">
        <v>957</v>
      </c>
      <c r="D29" s="749"/>
      <c r="E29" s="425" t="str">
        <f t="shared" si="0"/>
        <v/>
      </c>
    </row>
    <row r="30" spans="2:5" x14ac:dyDescent="0.25">
      <c r="B30" s="653" t="s">
        <v>1043</v>
      </c>
      <c r="C30" s="658" t="s">
        <v>959</v>
      </c>
      <c r="D30" s="749"/>
      <c r="E30" s="425" t="str">
        <f t="shared" si="0"/>
        <v/>
      </c>
    </row>
    <row r="31" spans="2:5" x14ac:dyDescent="0.25">
      <c r="B31" s="653" t="s">
        <v>1044</v>
      </c>
      <c r="C31" s="658" t="s">
        <v>961</v>
      </c>
      <c r="D31" s="749"/>
      <c r="E31" s="425" t="str">
        <f t="shared" si="0"/>
        <v/>
      </c>
    </row>
    <row r="32" spans="2:5" x14ac:dyDescent="0.25">
      <c r="B32" s="653" t="s">
        <v>1045</v>
      </c>
      <c r="C32" s="658" t="s">
        <v>963</v>
      </c>
      <c r="D32" s="749"/>
      <c r="E32" s="425" t="str">
        <f t="shared" si="0"/>
        <v/>
      </c>
    </row>
    <row r="33" spans="2:5" x14ac:dyDescent="0.25">
      <c r="B33" s="653" t="s">
        <v>1046</v>
      </c>
      <c r="C33" s="658" t="s">
        <v>965</v>
      </c>
      <c r="D33" s="749"/>
      <c r="E33" s="425" t="str">
        <f t="shared" si="0"/>
        <v/>
      </c>
    </row>
    <row r="34" spans="2:5" x14ac:dyDescent="0.25">
      <c r="B34" s="653" t="s">
        <v>1047</v>
      </c>
      <c r="C34" s="658" t="s">
        <v>967</v>
      </c>
      <c r="D34" s="749"/>
      <c r="E34" s="425" t="str">
        <f t="shared" si="0"/>
        <v/>
      </c>
    </row>
    <row r="35" spans="2:5" x14ac:dyDescent="0.25">
      <c r="B35" s="653" t="s">
        <v>1048</v>
      </c>
      <c r="C35" s="658" t="s">
        <v>969</v>
      </c>
      <c r="D35" s="749"/>
      <c r="E35" s="425" t="str">
        <f t="shared" si="0"/>
        <v/>
      </c>
    </row>
    <row r="36" spans="2:5" x14ac:dyDescent="0.25">
      <c r="B36" s="653" t="s">
        <v>1049</v>
      </c>
      <c r="C36" s="745" t="s">
        <v>971</v>
      </c>
      <c r="D36" s="743"/>
      <c r="E36" s="425" t="str">
        <f t="shared" si="0"/>
        <v/>
      </c>
    </row>
    <row r="37" spans="2:5" x14ac:dyDescent="0.25">
      <c r="B37" s="653" t="s">
        <v>1050</v>
      </c>
      <c r="C37" s="745" t="s">
        <v>973</v>
      </c>
      <c r="D37" s="746"/>
      <c r="E37" s="425" t="str">
        <f t="shared" si="0"/>
        <v/>
      </c>
    </row>
    <row r="38" spans="2:5" ht="30" x14ac:dyDescent="0.25">
      <c r="B38" s="653" t="s">
        <v>1051</v>
      </c>
      <c r="C38" s="658" t="s">
        <v>975</v>
      </c>
      <c r="D38" s="749"/>
      <c r="E38" s="425" t="str">
        <f t="shared" si="0"/>
        <v/>
      </c>
    </row>
    <row r="39" spans="2:5" x14ac:dyDescent="0.25">
      <c r="B39" s="653" t="s">
        <v>1052</v>
      </c>
      <c r="C39" s="658" t="s">
        <v>977</v>
      </c>
      <c r="D39" s="749"/>
      <c r="E39" s="425" t="str">
        <f t="shared" si="0"/>
        <v/>
      </c>
    </row>
    <row r="40" spans="2:5" ht="30" x14ac:dyDescent="0.25">
      <c r="B40" s="653" t="s">
        <v>1053</v>
      </c>
      <c r="C40" s="658" t="s">
        <v>979</v>
      </c>
      <c r="D40" s="749"/>
      <c r="E40" s="425" t="str">
        <f t="shared" si="0"/>
        <v/>
      </c>
    </row>
    <row r="41" spans="2:5" x14ac:dyDescent="0.25">
      <c r="B41" s="653" t="s">
        <v>1054</v>
      </c>
      <c r="C41" s="658" t="s">
        <v>981</v>
      </c>
      <c r="D41" s="749"/>
      <c r="E41" s="425" t="str">
        <f t="shared" si="0"/>
        <v/>
      </c>
    </row>
    <row r="42" spans="2:5" x14ac:dyDescent="0.25">
      <c r="B42" s="653" t="s">
        <v>1055</v>
      </c>
      <c r="C42" s="658" t="s">
        <v>983</v>
      </c>
      <c r="D42" s="749"/>
      <c r="E42" s="425" t="str">
        <f t="shared" si="0"/>
        <v/>
      </c>
    </row>
    <row r="43" spans="2:5" x14ac:dyDescent="0.25">
      <c r="B43" s="653" t="s">
        <v>1056</v>
      </c>
      <c r="C43" s="745" t="s">
        <v>985</v>
      </c>
      <c r="D43" s="743"/>
      <c r="E43" s="425" t="str">
        <f t="shared" si="0"/>
        <v/>
      </c>
    </row>
    <row r="44" spans="2:5" x14ac:dyDescent="0.25">
      <c r="B44" s="653" t="s">
        <v>1057</v>
      </c>
      <c r="C44" s="745" t="s">
        <v>987</v>
      </c>
      <c r="D44" s="743"/>
      <c r="E44" s="425" t="str">
        <f t="shared" si="0"/>
        <v/>
      </c>
    </row>
    <row r="45" spans="2:5" x14ac:dyDescent="0.25">
      <c r="B45" s="653" t="s">
        <v>1058</v>
      </c>
      <c r="C45" s="702" t="s">
        <v>989</v>
      </c>
      <c r="D45" s="743"/>
      <c r="E45" s="425" t="str">
        <f t="shared" si="0"/>
        <v/>
      </c>
    </row>
    <row r="46" spans="2:5" x14ac:dyDescent="0.25">
      <c r="B46" s="653" t="s">
        <v>1059</v>
      </c>
      <c r="C46" s="658" t="s">
        <v>991</v>
      </c>
      <c r="D46" s="749"/>
      <c r="E46" s="425" t="str">
        <f t="shared" si="0"/>
        <v/>
      </c>
    </row>
    <row r="47" spans="2:5" x14ac:dyDescent="0.25">
      <c r="B47" s="653" t="s">
        <v>1060</v>
      </c>
      <c r="C47" s="745" t="s">
        <v>993</v>
      </c>
      <c r="D47" s="743"/>
      <c r="E47" s="425" t="str">
        <f t="shared" si="0"/>
        <v/>
      </c>
    </row>
    <row r="48" spans="2:5" x14ac:dyDescent="0.25">
      <c r="B48" s="653" t="s">
        <v>1061</v>
      </c>
      <c r="C48" s="745" t="s">
        <v>995</v>
      </c>
      <c r="D48" s="743"/>
      <c r="E48" s="425" t="str">
        <f t="shared" si="0"/>
        <v/>
      </c>
    </row>
    <row r="49" spans="2:5" ht="15.75" thickBot="1" x14ac:dyDescent="0.3">
      <c r="B49" s="705" t="s">
        <v>1062</v>
      </c>
      <c r="C49" s="747" t="s">
        <v>1063</v>
      </c>
      <c r="D49" s="750"/>
      <c r="E49" s="425" t="str">
        <f t="shared" si="0"/>
        <v/>
      </c>
    </row>
    <row r="51" spans="2:5" x14ac:dyDescent="0.25">
      <c r="C51" s="2" t="s">
        <v>3590</v>
      </c>
    </row>
    <row r="53" spans="2:5" x14ac:dyDescent="0.25">
      <c r="C53" t="s">
        <v>1003</v>
      </c>
      <c r="D53" s="601" t="str">
        <f>IF(D8="","",IF(ROUND(SUM(D9:D14,D19,D23,D24,D25),2)=ROUND(D8,2),"OK","Błąd sumy częściowej"))</f>
        <v/>
      </c>
    </row>
    <row r="54" spans="2:5" x14ac:dyDescent="0.25">
      <c r="C54" t="s">
        <v>1038</v>
      </c>
      <c r="D54" s="601" t="str">
        <f>IF(D26="","",IF(ROUND(SUM(D8,D7),2)=ROUND(D26,2),"OK","Błąd sumy częściowej"))</f>
        <v/>
      </c>
    </row>
    <row r="55" spans="2:5" x14ac:dyDescent="0.25">
      <c r="C55" t="s">
        <v>1049</v>
      </c>
      <c r="D55" s="601" t="str">
        <f>IF(D36="","",IF(ROUND(SUM(D28:D35),2)=ROUND(D36,2),"OK","Błąd sumy częściowej"))</f>
        <v/>
      </c>
    </row>
    <row r="56" spans="2:5" x14ac:dyDescent="0.25">
      <c r="C56" t="s">
        <v>1056</v>
      </c>
      <c r="D56" s="601" t="str">
        <f>IF(D43="","",IF(ROUND(SUM(D38:D42),2)=ROUND(D43,2),"OK","Błąd sumy częściowej"))</f>
        <v/>
      </c>
    </row>
    <row r="57" spans="2:5" x14ac:dyDescent="0.25">
      <c r="C57" t="s">
        <v>1057</v>
      </c>
      <c r="D57" s="601" t="str">
        <f>IF(D44="","",IF(ROUND(SUM(D43,D36,D26),2)=ROUND(D44,2),"OK","Błąd sumy częściowej"))</f>
        <v/>
      </c>
    </row>
    <row r="59" spans="2:5" x14ac:dyDescent="0.25">
      <c r="C59" s="18" t="s">
        <v>3617</v>
      </c>
      <c r="D59" s="601" t="str">
        <f>IF(COUNTBLANK(E6:E49)=44,"",IF(AND(COUNTIF(E6:E49,"Weryfikacja wiersza OK")=41,COUNTIF(D53:D57,"OK")=5),"Arkusz jest zwalidowany poprawnie","Arkusz jest niepoprawny"))</f>
        <v/>
      </c>
    </row>
  </sheetData>
  <mergeCells count="1">
    <mergeCell ref="B4:C5"/>
  </mergeCells>
  <conditionalFormatting sqref="E6:E49">
    <cfRule type="containsText" dxfId="446" priority="4" operator="containsText" text="Weryfikacja wiersza OK">
      <formula>NOT(ISERROR(SEARCH("Weryfikacja wiersza OK",E6)))</formula>
    </cfRule>
  </conditionalFormatting>
  <conditionalFormatting sqref="D59">
    <cfRule type="containsText" dxfId="445" priority="3" operator="containsText" text="Arkusz jest zwalidowany poprawnie">
      <formula>NOT(ISERROR(SEARCH("Arkusz jest zwalidowany poprawnie",D59)))</formula>
    </cfRule>
  </conditionalFormatting>
  <conditionalFormatting sqref="D53">
    <cfRule type="containsText" dxfId="444" priority="2" operator="containsText" text="OK">
      <formula>NOT(ISERROR(SEARCH("OK",D53)))</formula>
    </cfRule>
  </conditionalFormatting>
  <conditionalFormatting sqref="D54:D57">
    <cfRule type="containsText" dxfId="443" priority="1" operator="containsText" text="OK">
      <formula>NOT(ISERROR(SEARCH("OK",D54)))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workbookViewId="0">
      <selection activeCell="D14" sqref="B4:D14"/>
    </sheetView>
  </sheetViews>
  <sheetFormatPr defaultRowHeight="15" x14ac:dyDescent="0.25"/>
  <cols>
    <col min="2" max="2" width="12.140625" customWidth="1"/>
    <col min="3" max="3" width="55.85546875" bestFit="1" customWidth="1"/>
    <col min="4" max="4" width="13.5703125" customWidth="1"/>
  </cols>
  <sheetData>
    <row r="1" spans="2:5" ht="15.75" x14ac:dyDescent="0.25">
      <c r="B1" s="306" t="s">
        <v>1</v>
      </c>
      <c r="D1" s="2" t="s">
        <v>3283</v>
      </c>
    </row>
    <row r="2" spans="2:5" x14ac:dyDescent="0.25">
      <c r="B2" s="351" t="s">
        <v>1065</v>
      </c>
    </row>
    <row r="3" spans="2:5" ht="15.75" thickBot="1" x14ac:dyDescent="0.3"/>
    <row r="4" spans="2:5" ht="30" x14ac:dyDescent="0.25">
      <c r="B4" s="1324" t="s">
        <v>1066</v>
      </c>
      <c r="C4" s="1325"/>
      <c r="D4" s="695" t="s">
        <v>11</v>
      </c>
    </row>
    <row r="5" spans="2:5" ht="15.75" thickBot="1" x14ac:dyDescent="0.3">
      <c r="B5" s="1326"/>
      <c r="C5" s="1327"/>
      <c r="D5" s="708" t="s">
        <v>145</v>
      </c>
    </row>
    <row r="6" spans="2:5" x14ac:dyDescent="0.25">
      <c r="B6" s="751" t="s">
        <v>1067</v>
      </c>
      <c r="C6" s="710" t="s">
        <v>306</v>
      </c>
      <c r="D6" s="716"/>
      <c r="E6" s="425" t="str">
        <f>IF(ISBLANK(D6),"",IF(ISNUMBER(D6),"Weryfikacja wiersza OK","Wartość w kolumnie a musi być liczbą"))</f>
        <v/>
      </c>
    </row>
    <row r="7" spans="2:5" x14ac:dyDescent="0.25">
      <c r="B7" s="752" t="s">
        <v>1068</v>
      </c>
      <c r="C7" s="658" t="s">
        <v>1069</v>
      </c>
      <c r="D7" s="717"/>
      <c r="E7" s="425" t="str">
        <f t="shared" ref="E7:E14" si="0">IF(ISBLANK(D7),"",IF(ISNUMBER(D7),"Weryfikacja wiersza OK","Wartość w kolumnie a musi być liczbą"))</f>
        <v/>
      </c>
    </row>
    <row r="8" spans="2:5" x14ac:dyDescent="0.25">
      <c r="B8" s="752" t="s">
        <v>1070</v>
      </c>
      <c r="C8" s="658" t="s">
        <v>1071</v>
      </c>
      <c r="D8" s="717"/>
      <c r="E8" s="425" t="str">
        <f t="shared" si="0"/>
        <v/>
      </c>
    </row>
    <row r="9" spans="2:5" x14ac:dyDescent="0.25">
      <c r="B9" s="752" t="s">
        <v>1072</v>
      </c>
      <c r="C9" s="702" t="s">
        <v>1073</v>
      </c>
      <c r="D9" s="717"/>
      <c r="E9" s="425" t="str">
        <f t="shared" si="0"/>
        <v/>
      </c>
    </row>
    <row r="10" spans="2:5" x14ac:dyDescent="0.25">
      <c r="B10" s="752" t="s">
        <v>1074</v>
      </c>
      <c r="C10" s="658" t="s">
        <v>1075</v>
      </c>
      <c r="D10" s="717"/>
      <c r="E10" s="425" t="str">
        <f t="shared" si="0"/>
        <v/>
      </c>
    </row>
    <row r="11" spans="2:5" x14ac:dyDescent="0.25">
      <c r="B11" s="752" t="s">
        <v>1076</v>
      </c>
      <c r="C11" s="658" t="s">
        <v>1077</v>
      </c>
      <c r="D11" s="717"/>
      <c r="E11" s="425" t="str">
        <f t="shared" si="0"/>
        <v/>
      </c>
    </row>
    <row r="12" spans="2:5" x14ac:dyDescent="0.25">
      <c r="B12" s="752" t="s">
        <v>1078</v>
      </c>
      <c r="C12" s="658" t="s">
        <v>304</v>
      </c>
      <c r="D12" s="717"/>
      <c r="E12" s="425" t="str">
        <f t="shared" si="0"/>
        <v/>
      </c>
    </row>
    <row r="13" spans="2:5" ht="15.75" thickBot="1" x14ac:dyDescent="0.3">
      <c r="B13" s="753" t="s">
        <v>1079</v>
      </c>
      <c r="C13" s="754" t="s">
        <v>1080</v>
      </c>
      <c r="D13" s="755"/>
      <c r="E13" s="425" t="str">
        <f t="shared" si="0"/>
        <v/>
      </c>
    </row>
    <row r="14" spans="2:5" ht="15.75" thickBot="1" x14ac:dyDescent="0.3">
      <c r="B14" s="756" t="s">
        <v>1081</v>
      </c>
      <c r="C14" s="757" t="s">
        <v>87</v>
      </c>
      <c r="D14" s="758"/>
      <c r="E14" s="425" t="str">
        <f t="shared" si="0"/>
        <v/>
      </c>
    </row>
    <row r="15" spans="2:5" ht="19.5" customHeight="1" x14ac:dyDescent="0.25"/>
    <row r="16" spans="2:5" x14ac:dyDescent="0.25">
      <c r="C16" s="2" t="s">
        <v>3590</v>
      </c>
    </row>
    <row r="17" spans="3:4" x14ac:dyDescent="0.25">
      <c r="C17" t="s">
        <v>1067</v>
      </c>
      <c r="D17" s="601" t="str">
        <f>IF(D6="","",IF(ROUND(SUM(D7:D8),2)=ROUND(D6,2),"OK","Błąd sumy częściowej"))</f>
        <v/>
      </c>
    </row>
    <row r="18" spans="3:4" x14ac:dyDescent="0.25">
      <c r="C18" t="s">
        <v>1072</v>
      </c>
      <c r="D18" s="601" t="str">
        <f>IF(D9="","",IF(ROUND(SUM(D10:D13),2)=ROUND(D9,2),"OK","Błąd sumy częściowej"))</f>
        <v/>
      </c>
    </row>
    <row r="19" spans="3:4" x14ac:dyDescent="0.25">
      <c r="C19" t="s">
        <v>1081</v>
      </c>
      <c r="D19" s="601" t="str">
        <f>IF(D14="","",IF(ROUND(SUM(D6,D9),2)=ROUND(D14,2),"OK","Błąd sumy częściowej"))</f>
        <v/>
      </c>
    </row>
    <row r="21" spans="3:4" x14ac:dyDescent="0.25">
      <c r="C21" s="18" t="s">
        <v>3617</v>
      </c>
      <c r="D21" s="601" t="str">
        <f>IF(COUNTBLANK(E6:E14)=9,"",IF(AND(COUNTIF(E6:E14,"Weryfikacja wiersza OK")=9,COUNTIF(D17:D19,"OK")=3),"Arkusz jest zwalidowany poprawnie","Arkusz jest niepoprawny"))</f>
        <v/>
      </c>
    </row>
  </sheetData>
  <mergeCells count="1">
    <mergeCell ref="B4:C5"/>
  </mergeCells>
  <conditionalFormatting sqref="E6:E14">
    <cfRule type="containsText" dxfId="442" priority="3" operator="containsText" text="Weryfikacja wiersza OK">
      <formula>NOT(ISERROR(SEARCH("Weryfikacja wiersza OK",E6)))</formula>
    </cfRule>
  </conditionalFormatting>
  <conditionalFormatting sqref="D17:D19">
    <cfRule type="containsText" dxfId="441" priority="2" operator="containsText" text="OK">
      <formula>NOT(ISERROR(SEARCH("OK",D17)))</formula>
    </cfRule>
  </conditionalFormatting>
  <conditionalFormatting sqref="D21">
    <cfRule type="containsText" dxfId="440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  <pageSetup paperSize="9" orientation="portrait" r:id="rId1"/>
  <ignoredErrors>
    <ignoredError sqref="D1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workbookViewId="0">
      <selection activeCell="B4" sqref="B4:D23"/>
    </sheetView>
  </sheetViews>
  <sheetFormatPr defaultRowHeight="15" x14ac:dyDescent="0.25"/>
  <cols>
    <col min="2" max="2" width="12.140625" customWidth="1"/>
    <col min="3" max="3" width="60.7109375" bestFit="1" customWidth="1"/>
    <col min="4" max="4" width="13.5703125" customWidth="1"/>
  </cols>
  <sheetData>
    <row r="1" spans="2:5" ht="15.75" x14ac:dyDescent="0.25">
      <c r="B1" s="306" t="s">
        <v>1</v>
      </c>
      <c r="D1" s="2" t="s">
        <v>3283</v>
      </c>
    </row>
    <row r="2" spans="2:5" x14ac:dyDescent="0.25">
      <c r="B2" s="351" t="s">
        <v>1082</v>
      </c>
    </row>
    <row r="3" spans="2:5" ht="15.75" thickBot="1" x14ac:dyDescent="0.3"/>
    <row r="4" spans="2:5" ht="30" x14ac:dyDescent="0.25">
      <c r="B4" s="1324" t="s">
        <v>622</v>
      </c>
      <c r="C4" s="1325"/>
      <c r="D4" s="695" t="s">
        <v>11</v>
      </c>
    </row>
    <row r="5" spans="2:5" ht="15.75" thickBot="1" x14ac:dyDescent="0.3">
      <c r="B5" s="1326"/>
      <c r="C5" s="1327"/>
      <c r="D5" s="708" t="s">
        <v>145</v>
      </c>
    </row>
    <row r="6" spans="2:5" x14ac:dyDescent="0.25">
      <c r="B6" s="751" t="s">
        <v>1083</v>
      </c>
      <c r="C6" s="710" t="s">
        <v>512</v>
      </c>
      <c r="D6" s="716"/>
      <c r="E6" s="425" t="str">
        <f>IF(ISBLANK(D6),"",IF(ISNUMBER(D6),"Weryfikacja wiersza OK","Wartość w kolumnie a musi być liczbą"))</f>
        <v/>
      </c>
    </row>
    <row r="7" spans="2:5" x14ac:dyDescent="0.25">
      <c r="B7" s="752" t="s">
        <v>1084</v>
      </c>
      <c r="C7" s="658" t="s">
        <v>80</v>
      </c>
      <c r="D7" s="717"/>
      <c r="E7" s="425" t="str">
        <f t="shared" ref="E7:E23" si="0">IF(ISBLANK(D7),"",IF(ISNUMBER(D7),"Weryfikacja wiersza OK","Wartość w kolumnie a musi być liczbą"))</f>
        <v/>
      </c>
    </row>
    <row r="8" spans="2:5" x14ac:dyDescent="0.25">
      <c r="B8" s="752" t="s">
        <v>1085</v>
      </c>
      <c r="C8" s="658" t="s">
        <v>81</v>
      </c>
      <c r="D8" s="717"/>
      <c r="E8" s="425" t="str">
        <f t="shared" si="0"/>
        <v/>
      </c>
    </row>
    <row r="9" spans="2:5" x14ac:dyDescent="0.25">
      <c r="B9" s="752" t="s">
        <v>1086</v>
      </c>
      <c r="C9" s="658" t="s">
        <v>17</v>
      </c>
      <c r="D9" s="717"/>
      <c r="E9" s="425" t="str">
        <f t="shared" si="0"/>
        <v/>
      </c>
    </row>
    <row r="10" spans="2:5" x14ac:dyDescent="0.25">
      <c r="B10" s="752" t="s">
        <v>1087</v>
      </c>
      <c r="C10" s="658" t="s">
        <v>33</v>
      </c>
      <c r="D10" s="717"/>
      <c r="E10" s="425" t="str">
        <f t="shared" si="0"/>
        <v/>
      </c>
    </row>
    <row r="11" spans="2:5" x14ac:dyDescent="0.25">
      <c r="B11" s="752" t="s">
        <v>1088</v>
      </c>
      <c r="C11" s="702" t="s">
        <v>300</v>
      </c>
      <c r="D11" s="717"/>
      <c r="E11" s="425" t="str">
        <f t="shared" si="0"/>
        <v/>
      </c>
    </row>
    <row r="12" spans="2:5" x14ac:dyDescent="0.25">
      <c r="B12" s="752" t="s">
        <v>1089</v>
      </c>
      <c r="C12" s="658" t="s">
        <v>85</v>
      </c>
      <c r="D12" s="717"/>
      <c r="E12" s="425" t="str">
        <f t="shared" si="0"/>
        <v/>
      </c>
    </row>
    <row r="13" spans="2:5" x14ac:dyDescent="0.25">
      <c r="B13" s="752" t="s">
        <v>1090</v>
      </c>
      <c r="C13" s="658" t="s">
        <v>1091</v>
      </c>
      <c r="D13" s="717"/>
      <c r="E13" s="425" t="str">
        <f t="shared" si="0"/>
        <v/>
      </c>
    </row>
    <row r="14" spans="2:5" x14ac:dyDescent="0.25">
      <c r="B14" s="752" t="s">
        <v>1092</v>
      </c>
      <c r="C14" s="658" t="s">
        <v>33</v>
      </c>
      <c r="D14" s="717"/>
      <c r="E14" s="425" t="str">
        <f t="shared" si="0"/>
        <v/>
      </c>
    </row>
    <row r="15" spans="2:5" x14ac:dyDescent="0.25">
      <c r="B15" s="752" t="s">
        <v>1093</v>
      </c>
      <c r="C15" s="702" t="s">
        <v>1094</v>
      </c>
      <c r="D15" s="717"/>
      <c r="E15" s="425" t="str">
        <f t="shared" si="0"/>
        <v/>
      </c>
    </row>
    <row r="16" spans="2:5" x14ac:dyDescent="0.25">
      <c r="B16" s="752" t="s">
        <v>1095</v>
      </c>
      <c r="C16" s="658" t="s">
        <v>57</v>
      </c>
      <c r="D16" s="717"/>
      <c r="E16" s="425" t="str">
        <f t="shared" si="0"/>
        <v/>
      </c>
    </row>
    <row r="17" spans="2:5" x14ac:dyDescent="0.25">
      <c r="B17" s="752" t="s">
        <v>1096</v>
      </c>
      <c r="C17" s="658" t="s">
        <v>58</v>
      </c>
      <c r="D17" s="717"/>
      <c r="E17" s="425" t="str">
        <f t="shared" si="0"/>
        <v/>
      </c>
    </row>
    <row r="18" spans="2:5" x14ac:dyDescent="0.25">
      <c r="B18" s="752" t="s">
        <v>1097</v>
      </c>
      <c r="C18" s="658" t="s">
        <v>59</v>
      </c>
      <c r="D18" s="717"/>
      <c r="E18" s="425" t="str">
        <f t="shared" si="0"/>
        <v/>
      </c>
    </row>
    <row r="19" spans="2:5" x14ac:dyDescent="0.25">
      <c r="B19" s="752" t="s">
        <v>1098</v>
      </c>
      <c r="C19" s="658" t="s">
        <v>60</v>
      </c>
      <c r="D19" s="717"/>
      <c r="E19" s="425" t="str">
        <f t="shared" si="0"/>
        <v/>
      </c>
    </row>
    <row r="20" spans="2:5" x14ac:dyDescent="0.25">
      <c r="B20" s="752" t="s">
        <v>1099</v>
      </c>
      <c r="C20" s="658" t="s">
        <v>62</v>
      </c>
      <c r="D20" s="717"/>
      <c r="E20" s="425" t="str">
        <f t="shared" si="0"/>
        <v/>
      </c>
    </row>
    <row r="21" spans="2:5" ht="30" x14ac:dyDescent="0.25">
      <c r="B21" s="752" t="s">
        <v>1100</v>
      </c>
      <c r="C21" s="658" t="s">
        <v>61</v>
      </c>
      <c r="D21" s="717"/>
      <c r="E21" s="425" t="str">
        <f t="shared" si="0"/>
        <v/>
      </c>
    </row>
    <row r="22" spans="2:5" ht="15.75" thickBot="1" x14ac:dyDescent="0.3">
      <c r="B22" s="753" t="s">
        <v>1101</v>
      </c>
      <c r="C22" s="754" t="s">
        <v>33</v>
      </c>
      <c r="D22" s="755"/>
      <c r="E22" s="425" t="str">
        <f t="shared" si="0"/>
        <v/>
      </c>
    </row>
    <row r="23" spans="2:5" ht="15.75" thickBot="1" x14ac:dyDescent="0.3">
      <c r="B23" s="756" t="s">
        <v>1102</v>
      </c>
      <c r="C23" s="757" t="s">
        <v>87</v>
      </c>
      <c r="D23" s="758"/>
      <c r="E23" s="425" t="str">
        <f t="shared" si="0"/>
        <v/>
      </c>
    </row>
    <row r="25" spans="2:5" x14ac:dyDescent="0.25">
      <c r="C25" s="2" t="s">
        <v>3590</v>
      </c>
    </row>
    <row r="26" spans="2:5" x14ac:dyDescent="0.25">
      <c r="C26" t="s">
        <v>1083</v>
      </c>
      <c r="D26" s="601" t="str">
        <f>IF(D6="","",IF(ROUND(SUM(D7:D10),2)=ROUND(D6,2),"OK","Błąd sumy częściowej"))</f>
        <v/>
      </c>
    </row>
    <row r="27" spans="2:5" x14ac:dyDescent="0.25">
      <c r="C27" t="s">
        <v>1088</v>
      </c>
      <c r="D27" s="601" t="str">
        <f>IF(D11="","",IF(ROUND(SUM(D12:D14),2)=ROUND(D11,2),"OK","Błąd sumy częściowej"))</f>
        <v/>
      </c>
    </row>
    <row r="28" spans="2:5" x14ac:dyDescent="0.25">
      <c r="C28" t="s">
        <v>1093</v>
      </c>
      <c r="D28" s="601" t="str">
        <f>IF(D15="","",IF(ROUND(SUM(D16:D22),2)=ROUND(D15,2),"OK","Błąd sumy częściowej"))</f>
        <v/>
      </c>
    </row>
    <row r="29" spans="2:5" x14ac:dyDescent="0.25">
      <c r="C29" t="s">
        <v>1102</v>
      </c>
      <c r="D29" s="601" t="str">
        <f>IF(D23="","",IF(ROUND(SUM(D6, D11, D15),2)=ROUND(D23,2),"OK","Błąd sumy częściowej"))</f>
        <v/>
      </c>
    </row>
    <row r="31" spans="2:5" x14ac:dyDescent="0.25">
      <c r="C31" s="18" t="s">
        <v>3617</v>
      </c>
      <c r="D31" s="601" t="str">
        <f>IF(COUNTBLANK(E6:E23)=18,"",IF(AND(COUNTIF(E6:E23,"Weryfikacja wiersza OK")=18,COUNTIF(D26:D29,"OK")=4),"Arkusz jest zwalidowany poprawnie","Arkusz jest niepoprawny"))</f>
        <v/>
      </c>
    </row>
  </sheetData>
  <mergeCells count="1">
    <mergeCell ref="B4:C5"/>
  </mergeCells>
  <conditionalFormatting sqref="E6:E23">
    <cfRule type="containsText" dxfId="439" priority="3" operator="containsText" text="Weryfikacja wiersza OK">
      <formula>NOT(ISERROR(SEARCH("Weryfikacja wiersza OK",E6)))</formula>
    </cfRule>
  </conditionalFormatting>
  <conditionalFormatting sqref="D26:D29">
    <cfRule type="containsText" dxfId="438" priority="2" operator="containsText" text="OK">
      <formula>NOT(ISERROR(SEARCH("OK",D26)))</formula>
    </cfRule>
  </conditionalFormatting>
  <conditionalFormatting sqref="D31">
    <cfRule type="containsText" dxfId="437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  <pageSetup paperSize="9" orientation="portrait" r:id="rId1"/>
  <ignoredErrors>
    <ignoredError sqref="D27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workbookViewId="0">
      <selection activeCell="B4" sqref="B4:E23"/>
    </sheetView>
  </sheetViews>
  <sheetFormatPr defaultRowHeight="15" x14ac:dyDescent="0.25"/>
  <cols>
    <col min="1" max="2" width="9.140625" style="6"/>
    <col min="3" max="3" width="63.7109375" style="6" bestFit="1" customWidth="1"/>
    <col min="4" max="5" width="13.5703125" style="6" customWidth="1"/>
    <col min="6" max="6" width="23.42578125" style="6" customWidth="1"/>
    <col min="7" max="16384" width="9.140625" style="6"/>
  </cols>
  <sheetData>
    <row r="1" spans="2:7" ht="15.75" x14ac:dyDescent="0.25">
      <c r="B1" s="306" t="s">
        <v>1</v>
      </c>
      <c r="E1" s="2" t="s">
        <v>3283</v>
      </c>
    </row>
    <row r="2" spans="2:7" x14ac:dyDescent="0.25">
      <c r="B2" s="351" t="s">
        <v>1122</v>
      </c>
    </row>
    <row r="3" spans="2:7" ht="15.75" thickBot="1" x14ac:dyDescent="0.3"/>
    <row r="4" spans="2:7" ht="30" x14ac:dyDescent="0.25">
      <c r="B4" s="1324" t="s">
        <v>627</v>
      </c>
      <c r="C4" s="1325"/>
      <c r="D4" s="759" t="s">
        <v>1103</v>
      </c>
      <c r="E4" s="760" t="s">
        <v>11</v>
      </c>
    </row>
    <row r="5" spans="2:7" ht="15.75" thickBot="1" x14ac:dyDescent="0.3">
      <c r="B5" s="1326"/>
      <c r="C5" s="1327"/>
      <c r="D5" s="761" t="s">
        <v>145</v>
      </c>
      <c r="E5" s="762" t="s">
        <v>146</v>
      </c>
    </row>
    <row r="6" spans="2:7" x14ac:dyDescent="0.25">
      <c r="B6" s="751" t="s">
        <v>1104</v>
      </c>
      <c r="C6" s="710" t="s">
        <v>512</v>
      </c>
      <c r="D6" s="763"/>
      <c r="E6" s="764"/>
      <c r="F6" s="425" t="str">
        <f>IF(COUNTBLANK(D6:E6)=2,"",IF(COUNTBLANK(D6:E6)=0,"Weryfikacja wiersza OK","Należy wypełnić wszystkie pola w bieżącym wierszu"))</f>
        <v/>
      </c>
      <c r="G6" s="425"/>
    </row>
    <row r="7" spans="2:7" x14ac:dyDescent="0.25">
      <c r="B7" s="752" t="s">
        <v>1105</v>
      </c>
      <c r="C7" s="658" t="s">
        <v>80</v>
      </c>
      <c r="D7" s="690"/>
      <c r="E7" s="765"/>
      <c r="F7" s="425" t="str">
        <f t="shared" ref="F7:F23" si="0">IF(COUNTBLANK(D7:E7)=2,"",IF(COUNTBLANK(D7:E7)=0,"Weryfikacja wiersza OK","Należy wypełnić wszystkie pola w bieżącym wierszu"))</f>
        <v/>
      </c>
      <c r="G7" s="425"/>
    </row>
    <row r="8" spans="2:7" x14ac:dyDescent="0.25">
      <c r="B8" s="752" t="s">
        <v>1106</v>
      </c>
      <c r="C8" s="658" t="s">
        <v>81</v>
      </c>
      <c r="D8" s="690"/>
      <c r="E8" s="765"/>
      <c r="F8" s="425" t="str">
        <f t="shared" si="0"/>
        <v/>
      </c>
      <c r="G8" s="425"/>
    </row>
    <row r="9" spans="2:7" x14ac:dyDescent="0.25">
      <c r="B9" s="752" t="s">
        <v>1107</v>
      </c>
      <c r="C9" s="658" t="s">
        <v>17</v>
      </c>
      <c r="D9" s="690"/>
      <c r="E9" s="765"/>
      <c r="F9" s="425" t="str">
        <f t="shared" si="0"/>
        <v/>
      </c>
      <c r="G9" s="425"/>
    </row>
    <row r="10" spans="2:7" x14ac:dyDescent="0.25">
      <c r="B10" s="752" t="s">
        <v>1108</v>
      </c>
      <c r="C10" s="658" t="s">
        <v>33</v>
      </c>
      <c r="D10" s="690"/>
      <c r="E10" s="765"/>
      <c r="F10" s="425" t="str">
        <f t="shared" si="0"/>
        <v/>
      </c>
      <c r="G10" s="425"/>
    </row>
    <row r="11" spans="2:7" x14ac:dyDescent="0.25">
      <c r="B11" s="752" t="s">
        <v>1109</v>
      </c>
      <c r="C11" s="702" t="s">
        <v>300</v>
      </c>
      <c r="D11" s="766"/>
      <c r="E11" s="767"/>
      <c r="F11" s="425" t="str">
        <f t="shared" si="0"/>
        <v/>
      </c>
      <c r="G11" s="425"/>
    </row>
    <row r="12" spans="2:7" x14ac:dyDescent="0.25">
      <c r="B12" s="752" t="s">
        <v>1110</v>
      </c>
      <c r="C12" s="658" t="s">
        <v>85</v>
      </c>
      <c r="D12" s="690"/>
      <c r="E12" s="765"/>
      <c r="F12" s="425" t="str">
        <f t="shared" si="0"/>
        <v/>
      </c>
      <c r="G12" s="425"/>
    </row>
    <row r="13" spans="2:7" x14ac:dyDescent="0.25">
      <c r="B13" s="752" t="s">
        <v>1111</v>
      </c>
      <c r="C13" s="658" t="s">
        <v>1091</v>
      </c>
      <c r="D13" s="690"/>
      <c r="E13" s="765"/>
      <c r="F13" s="425" t="str">
        <f t="shared" si="0"/>
        <v/>
      </c>
      <c r="G13" s="425"/>
    </row>
    <row r="14" spans="2:7" x14ac:dyDescent="0.25">
      <c r="B14" s="752" t="s">
        <v>1112</v>
      </c>
      <c r="C14" s="658" t="s">
        <v>33</v>
      </c>
      <c r="D14" s="690"/>
      <c r="E14" s="765"/>
      <c r="F14" s="425" t="str">
        <f t="shared" si="0"/>
        <v/>
      </c>
      <c r="G14" s="425"/>
    </row>
    <row r="15" spans="2:7" x14ac:dyDescent="0.25">
      <c r="B15" s="752" t="s">
        <v>1113</v>
      </c>
      <c r="C15" s="702" t="s">
        <v>1094</v>
      </c>
      <c r="D15" s="766"/>
      <c r="E15" s="767"/>
      <c r="F15" s="425" t="str">
        <f t="shared" si="0"/>
        <v/>
      </c>
      <c r="G15" s="425"/>
    </row>
    <row r="16" spans="2:7" x14ac:dyDescent="0.25">
      <c r="B16" s="752" t="s">
        <v>1114</v>
      </c>
      <c r="C16" s="658" t="s">
        <v>57</v>
      </c>
      <c r="D16" s="690"/>
      <c r="E16" s="765"/>
      <c r="F16" s="425" t="str">
        <f t="shared" si="0"/>
        <v/>
      </c>
      <c r="G16" s="425"/>
    </row>
    <row r="17" spans="2:7" x14ac:dyDescent="0.25">
      <c r="B17" s="752" t="s">
        <v>1115</v>
      </c>
      <c r="C17" s="658" t="s">
        <v>58</v>
      </c>
      <c r="D17" s="690"/>
      <c r="E17" s="765"/>
      <c r="F17" s="425" t="str">
        <f t="shared" si="0"/>
        <v/>
      </c>
      <c r="G17" s="425"/>
    </row>
    <row r="18" spans="2:7" x14ac:dyDescent="0.25">
      <c r="B18" s="752" t="s">
        <v>1116</v>
      </c>
      <c r="C18" s="658" t="s">
        <v>59</v>
      </c>
      <c r="D18" s="690"/>
      <c r="E18" s="765"/>
      <c r="F18" s="425" t="str">
        <f t="shared" si="0"/>
        <v/>
      </c>
      <c r="G18" s="425"/>
    </row>
    <row r="19" spans="2:7" x14ac:dyDescent="0.25">
      <c r="B19" s="752" t="s">
        <v>1117</v>
      </c>
      <c r="C19" s="658" t="s">
        <v>60</v>
      </c>
      <c r="D19" s="690"/>
      <c r="E19" s="765"/>
      <c r="F19" s="425" t="str">
        <f t="shared" si="0"/>
        <v/>
      </c>
      <c r="G19" s="425"/>
    </row>
    <row r="20" spans="2:7" x14ac:dyDescent="0.25">
      <c r="B20" s="752" t="s">
        <v>1118</v>
      </c>
      <c r="C20" s="658" t="s">
        <v>62</v>
      </c>
      <c r="D20" s="690"/>
      <c r="E20" s="765"/>
      <c r="F20" s="425" t="str">
        <f t="shared" si="0"/>
        <v/>
      </c>
      <c r="G20" s="425"/>
    </row>
    <row r="21" spans="2:7" x14ac:dyDescent="0.25">
      <c r="B21" s="752" t="s">
        <v>1119</v>
      </c>
      <c r="C21" s="700" t="s">
        <v>61</v>
      </c>
      <c r="D21" s="690"/>
      <c r="E21" s="765"/>
      <c r="F21" s="425" t="str">
        <f t="shared" si="0"/>
        <v/>
      </c>
      <c r="G21" s="425"/>
    </row>
    <row r="22" spans="2:7" ht="15.75" thickBot="1" x14ac:dyDescent="0.3">
      <c r="B22" s="753" t="s">
        <v>1120</v>
      </c>
      <c r="C22" s="754" t="s">
        <v>33</v>
      </c>
      <c r="D22" s="768"/>
      <c r="E22" s="769"/>
      <c r="F22" s="425" t="str">
        <f t="shared" si="0"/>
        <v/>
      </c>
      <c r="G22" s="425"/>
    </row>
    <row r="23" spans="2:7" ht="15.75" thickBot="1" x14ac:dyDescent="0.3">
      <c r="B23" s="756" t="s">
        <v>1121</v>
      </c>
      <c r="C23" s="757" t="s">
        <v>87</v>
      </c>
      <c r="D23" s="770"/>
      <c r="E23" s="771"/>
      <c r="F23" s="425" t="str">
        <f t="shared" si="0"/>
        <v/>
      </c>
      <c r="G23" s="425"/>
    </row>
    <row r="25" spans="2:7" x14ac:dyDescent="0.25">
      <c r="C25" s="2" t="s">
        <v>3590</v>
      </c>
      <c r="D25"/>
    </row>
    <row r="26" spans="2:7" x14ac:dyDescent="0.25">
      <c r="B26" s="2"/>
      <c r="C26" s="6" t="s">
        <v>1104</v>
      </c>
      <c r="D26" s="601" t="str">
        <f>IF(D6="","",IF(ROUND(SUM(D7:D10),2)=ROUND(D6,2),"OK","Błąd sumy częściowej"))</f>
        <v/>
      </c>
      <c r="E26" s="601" t="str">
        <f>IF(E6="","",IF(ROUND(SUM(E7:E10),2)=ROUND(E6,2),"OK","Błąd sumy częściowej"))</f>
        <v/>
      </c>
    </row>
    <row r="27" spans="2:7" x14ac:dyDescent="0.25">
      <c r="B27" s="2"/>
      <c r="C27" s="6" t="s">
        <v>1109</v>
      </c>
      <c r="D27" s="601" t="str">
        <f>IF(D11="","",IF(ROUND(SUM(D12:D14),2)=ROUND(D11,2),"OK","Błąd sumy częściowej"))</f>
        <v/>
      </c>
      <c r="E27" s="601" t="str">
        <f>IF(E11="","",IF(ROUND(SUM(E12:E14),2)=ROUND(E11,2),"OK","Błąd sumy częściowej"))</f>
        <v/>
      </c>
    </row>
    <row r="28" spans="2:7" x14ac:dyDescent="0.25">
      <c r="B28" s="2"/>
      <c r="C28" s="6" t="s">
        <v>1113</v>
      </c>
      <c r="D28" s="601" t="str">
        <f>IF(D15="","",IF(ROUND(SUM(D16:D22),2)=ROUND(D15,2),"OK","Błąd sumy częściowej"))</f>
        <v/>
      </c>
      <c r="E28" s="601" t="str">
        <f>IF(E15="","",IF(ROUND(SUM(E16:E22),2)=ROUND(E15,2),"OK","Błąd sumy częściowej"))</f>
        <v/>
      </c>
    </row>
    <row r="29" spans="2:7" x14ac:dyDescent="0.25">
      <c r="B29" s="2"/>
      <c r="C29" s="6" t="s">
        <v>1121</v>
      </c>
      <c r="D29" s="601" t="str">
        <f>IF(D23="","",IF(ROUND(SUM(D6, D11, D15),2)=ROUND(D23,2),"OK","Błąd sumy częściowej"))</f>
        <v/>
      </c>
      <c r="E29" s="601" t="str">
        <f>IF(E23="","",IF(ROUND(SUM(E6, E11, E15),2)=ROUND(E23,2),"OK","Błąd sumy częściowej"))</f>
        <v/>
      </c>
    </row>
    <row r="30" spans="2:7" x14ac:dyDescent="0.25">
      <c r="B30" s="2"/>
    </row>
    <row r="31" spans="2:7" x14ac:dyDescent="0.25">
      <c r="B31" s="2"/>
      <c r="C31" s="18" t="s">
        <v>3617</v>
      </c>
      <c r="D31" s="601" t="str">
        <f>IF(COUNTBLANK(F6:F23)=18,"",IF(AND(COUNTIF(F6:F23,"Weryfikacja wiersza OK")=18,COUNTIF(D26:E29,"OK")=8),"Arkusz jest zwalidowany poprawnie","Arkusz jest niepoprawny"))</f>
        <v/>
      </c>
    </row>
    <row r="32" spans="2:7" x14ac:dyDescent="0.25">
      <c r="B32" s="2"/>
      <c r="D32" s="601"/>
    </row>
    <row r="33" spans="4:4" x14ac:dyDescent="0.25">
      <c r="D33" s="601"/>
    </row>
    <row r="34" spans="4:4" x14ac:dyDescent="0.25">
      <c r="D34" s="601"/>
    </row>
  </sheetData>
  <mergeCells count="1">
    <mergeCell ref="B4:C5"/>
  </mergeCells>
  <conditionalFormatting sqref="F6:G23">
    <cfRule type="containsText" dxfId="436" priority="6" operator="containsText" text="Weryfikacja wiersza OK">
      <formula>NOT(ISERROR(SEARCH("Weryfikacja wiersza OK",F6)))</formula>
    </cfRule>
  </conditionalFormatting>
  <conditionalFormatting sqref="F6:G6 F7:F23">
    <cfRule type="cellIs" dxfId="435" priority="5" operator="equal">
      <formula>"Weryfikacja bieżącego wiersza: OK"</formula>
    </cfRule>
  </conditionalFormatting>
  <conditionalFormatting sqref="F7:G23">
    <cfRule type="cellIs" dxfId="434" priority="4" operator="equal">
      <formula>"Weryfikacja bieżącego wiersza: OK"</formula>
    </cfRule>
  </conditionalFormatting>
  <conditionalFormatting sqref="D26:E29">
    <cfRule type="containsText" dxfId="433" priority="3" operator="containsText" text="OK">
      <formula>NOT(ISERROR(SEARCH("OK",D26)))</formula>
    </cfRule>
  </conditionalFormatting>
  <conditionalFormatting sqref="D32:D34">
    <cfRule type="containsText" dxfId="432" priority="2" operator="containsText" text="OK">
      <formula>NOT(ISERROR(SEARCH("OK",D32)))</formula>
    </cfRule>
  </conditionalFormatting>
  <conditionalFormatting sqref="D31">
    <cfRule type="containsText" dxfId="431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zoomScale="80" zoomScaleNormal="80" workbookViewId="0">
      <selection activeCell="B4" sqref="B4:H23"/>
    </sheetView>
  </sheetViews>
  <sheetFormatPr defaultRowHeight="15" x14ac:dyDescent="0.25"/>
  <cols>
    <col min="3" max="3" width="65" bestFit="1" customWidth="1"/>
    <col min="4" max="8" width="13.7109375" customWidth="1"/>
  </cols>
  <sheetData>
    <row r="1" spans="2:9" ht="15.75" x14ac:dyDescent="0.25">
      <c r="B1" s="306" t="s">
        <v>1</v>
      </c>
      <c r="H1" s="2" t="s">
        <v>3283</v>
      </c>
    </row>
    <row r="2" spans="2:9" x14ac:dyDescent="0.25">
      <c r="B2" s="351" t="s">
        <v>1123</v>
      </c>
    </row>
    <row r="3" spans="2:9" ht="15.75" thickBot="1" x14ac:dyDescent="0.3"/>
    <row r="4" spans="2:9" ht="75" x14ac:dyDescent="0.25">
      <c r="B4" s="1324" t="s">
        <v>632</v>
      </c>
      <c r="C4" s="1325"/>
      <c r="D4" s="759" t="s">
        <v>1103</v>
      </c>
      <c r="E4" s="772" t="s">
        <v>1124</v>
      </c>
      <c r="F4" s="772" t="s">
        <v>1125</v>
      </c>
      <c r="G4" s="772" t="s">
        <v>18</v>
      </c>
      <c r="H4" s="760" t="s">
        <v>11</v>
      </c>
    </row>
    <row r="5" spans="2:9" ht="15.75" thickBot="1" x14ac:dyDescent="0.3">
      <c r="B5" s="1326"/>
      <c r="C5" s="1327"/>
      <c r="D5" s="761" t="s">
        <v>145</v>
      </c>
      <c r="E5" s="773" t="s">
        <v>146</v>
      </c>
      <c r="F5" s="773" t="s">
        <v>147</v>
      </c>
      <c r="G5" s="773" t="s">
        <v>148</v>
      </c>
      <c r="H5" s="762" t="s">
        <v>153</v>
      </c>
    </row>
    <row r="6" spans="2:9" ht="16.5" customHeight="1" x14ac:dyDescent="0.25">
      <c r="B6" s="715" t="s">
        <v>1126</v>
      </c>
      <c r="C6" s="710" t="s">
        <v>512</v>
      </c>
      <c r="D6" s="763"/>
      <c r="E6" s="774"/>
      <c r="F6" s="774"/>
      <c r="G6" s="774"/>
      <c r="H6" s="774"/>
      <c r="I6" s="425" t="str">
        <f>IF(COUNTBLANK(D6:H6)=5,"",IF(COUNTBLANK(D6:H6)=0,"Weryfikacja wiersza OK","Należy wypełnić wszystkie pola w bieżącym wierszu"))</f>
        <v/>
      </c>
    </row>
    <row r="7" spans="2:9" ht="16.5" customHeight="1" x14ac:dyDescent="0.25">
      <c r="B7" s="653" t="s">
        <v>1127</v>
      </c>
      <c r="C7" s="658" t="s">
        <v>80</v>
      </c>
      <c r="D7" s="690"/>
      <c r="E7" s="775"/>
      <c r="F7" s="775"/>
      <c r="G7" s="775"/>
      <c r="H7" s="775"/>
      <c r="I7" s="425" t="str">
        <f t="shared" ref="I7:I23" si="0">IF(COUNTBLANK(D7:H7)=5,"",IF(COUNTBLANK(D7:H7)=0,"Weryfikacja wiersza OK","Należy wypełnić wszystkie pola w bieżącym wierszu"))</f>
        <v/>
      </c>
    </row>
    <row r="8" spans="2:9" ht="16.5" customHeight="1" x14ac:dyDescent="0.25">
      <c r="B8" s="653" t="s">
        <v>1128</v>
      </c>
      <c r="C8" s="658" t="s">
        <v>81</v>
      </c>
      <c r="D8" s="690"/>
      <c r="E8" s="775"/>
      <c r="F8" s="775"/>
      <c r="G8" s="775"/>
      <c r="H8" s="775"/>
      <c r="I8" s="425" t="str">
        <f t="shared" si="0"/>
        <v/>
      </c>
    </row>
    <row r="9" spans="2:9" ht="16.5" customHeight="1" x14ac:dyDescent="0.25">
      <c r="B9" s="653" t="s">
        <v>1129</v>
      </c>
      <c r="C9" s="658" t="s">
        <v>17</v>
      </c>
      <c r="D9" s="690"/>
      <c r="E9" s="775"/>
      <c r="F9" s="775"/>
      <c r="G9" s="775"/>
      <c r="H9" s="775"/>
      <c r="I9" s="425" t="str">
        <f t="shared" si="0"/>
        <v/>
      </c>
    </row>
    <row r="10" spans="2:9" ht="16.5" customHeight="1" x14ac:dyDescent="0.25">
      <c r="B10" s="653" t="s">
        <v>1130</v>
      </c>
      <c r="C10" s="658" t="s">
        <v>33</v>
      </c>
      <c r="D10" s="690"/>
      <c r="E10" s="775"/>
      <c r="F10" s="775"/>
      <c r="G10" s="775"/>
      <c r="H10" s="775"/>
      <c r="I10" s="425" t="str">
        <f t="shared" si="0"/>
        <v/>
      </c>
    </row>
    <row r="11" spans="2:9" ht="16.5" customHeight="1" x14ac:dyDescent="0.25">
      <c r="B11" s="653" t="s">
        <v>1131</v>
      </c>
      <c r="C11" s="702" t="s">
        <v>300</v>
      </c>
      <c r="D11" s="766"/>
      <c r="E11" s="776"/>
      <c r="F11" s="776"/>
      <c r="G11" s="776"/>
      <c r="H11" s="776"/>
      <c r="I11" s="425" t="str">
        <f t="shared" si="0"/>
        <v/>
      </c>
    </row>
    <row r="12" spans="2:9" ht="16.5" customHeight="1" x14ac:dyDescent="0.25">
      <c r="B12" s="653" t="s">
        <v>1132</v>
      </c>
      <c r="C12" s="658" t="s">
        <v>85</v>
      </c>
      <c r="D12" s="690"/>
      <c r="E12" s="775"/>
      <c r="F12" s="775"/>
      <c r="G12" s="775"/>
      <c r="H12" s="775"/>
      <c r="I12" s="425" t="str">
        <f t="shared" si="0"/>
        <v/>
      </c>
    </row>
    <row r="13" spans="2:9" ht="16.5" customHeight="1" x14ac:dyDescent="0.25">
      <c r="B13" s="653" t="s">
        <v>1133</v>
      </c>
      <c r="C13" s="658" t="s">
        <v>1091</v>
      </c>
      <c r="D13" s="690"/>
      <c r="E13" s="775"/>
      <c r="F13" s="775"/>
      <c r="G13" s="775"/>
      <c r="H13" s="775"/>
      <c r="I13" s="425" t="str">
        <f t="shared" si="0"/>
        <v/>
      </c>
    </row>
    <row r="14" spans="2:9" ht="16.5" customHeight="1" x14ac:dyDescent="0.25">
      <c r="B14" s="653" t="s">
        <v>1134</v>
      </c>
      <c r="C14" s="658" t="s">
        <v>33</v>
      </c>
      <c r="D14" s="690"/>
      <c r="E14" s="775"/>
      <c r="F14" s="775"/>
      <c r="G14" s="775"/>
      <c r="H14" s="775"/>
      <c r="I14" s="425" t="str">
        <f t="shared" si="0"/>
        <v/>
      </c>
    </row>
    <row r="15" spans="2:9" ht="16.5" customHeight="1" x14ac:dyDescent="0.25">
      <c r="B15" s="653" t="s">
        <v>1135</v>
      </c>
      <c r="C15" s="702" t="s">
        <v>1094</v>
      </c>
      <c r="D15" s="766"/>
      <c r="E15" s="776"/>
      <c r="F15" s="776"/>
      <c r="G15" s="776"/>
      <c r="H15" s="776"/>
      <c r="I15" s="425" t="str">
        <f t="shared" si="0"/>
        <v/>
      </c>
    </row>
    <row r="16" spans="2:9" ht="16.5" customHeight="1" x14ac:dyDescent="0.25">
      <c r="B16" s="653" t="s">
        <v>1136</v>
      </c>
      <c r="C16" s="658" t="s">
        <v>57</v>
      </c>
      <c r="D16" s="690"/>
      <c r="E16" s="775"/>
      <c r="F16" s="775"/>
      <c r="G16" s="775"/>
      <c r="H16" s="775"/>
      <c r="I16" s="425" t="str">
        <f t="shared" si="0"/>
        <v/>
      </c>
    </row>
    <row r="17" spans="2:9" ht="16.5" customHeight="1" x14ac:dyDescent="0.25">
      <c r="B17" s="653" t="s">
        <v>1137</v>
      </c>
      <c r="C17" s="658" t="s">
        <v>58</v>
      </c>
      <c r="D17" s="690"/>
      <c r="E17" s="775"/>
      <c r="F17" s="775"/>
      <c r="G17" s="775"/>
      <c r="H17" s="775"/>
      <c r="I17" s="425" t="str">
        <f t="shared" si="0"/>
        <v/>
      </c>
    </row>
    <row r="18" spans="2:9" ht="16.5" customHeight="1" x14ac:dyDescent="0.25">
      <c r="B18" s="653" t="s">
        <v>1138</v>
      </c>
      <c r="C18" s="658" t="s">
        <v>59</v>
      </c>
      <c r="D18" s="690"/>
      <c r="E18" s="775"/>
      <c r="F18" s="775"/>
      <c r="G18" s="775"/>
      <c r="H18" s="775"/>
      <c r="I18" s="425" t="str">
        <f t="shared" si="0"/>
        <v/>
      </c>
    </row>
    <row r="19" spans="2:9" ht="16.5" customHeight="1" x14ac:dyDescent="0.25">
      <c r="B19" s="653" t="s">
        <v>1139</v>
      </c>
      <c r="C19" s="658" t="s">
        <v>60</v>
      </c>
      <c r="D19" s="690"/>
      <c r="E19" s="775"/>
      <c r="F19" s="775"/>
      <c r="G19" s="775"/>
      <c r="H19" s="775"/>
      <c r="I19" s="425" t="str">
        <f t="shared" si="0"/>
        <v/>
      </c>
    </row>
    <row r="20" spans="2:9" ht="16.5" customHeight="1" x14ac:dyDescent="0.25">
      <c r="B20" s="653" t="s">
        <v>1140</v>
      </c>
      <c r="C20" s="658" t="s">
        <v>62</v>
      </c>
      <c r="D20" s="690"/>
      <c r="E20" s="775"/>
      <c r="F20" s="775"/>
      <c r="G20" s="775"/>
      <c r="H20" s="775"/>
      <c r="I20" s="425" t="str">
        <f t="shared" si="0"/>
        <v/>
      </c>
    </row>
    <row r="21" spans="2:9" ht="16.5" customHeight="1" x14ac:dyDescent="0.25">
      <c r="B21" s="653" t="s">
        <v>1141</v>
      </c>
      <c r="C21" s="658" t="s">
        <v>61</v>
      </c>
      <c r="D21" s="690"/>
      <c r="E21" s="775"/>
      <c r="F21" s="775"/>
      <c r="G21" s="775"/>
      <c r="H21" s="775"/>
      <c r="I21" s="425" t="str">
        <f t="shared" si="0"/>
        <v/>
      </c>
    </row>
    <row r="22" spans="2:9" ht="16.5" customHeight="1" thickBot="1" x14ac:dyDescent="0.3">
      <c r="B22" s="777" t="s">
        <v>1142</v>
      </c>
      <c r="C22" s="754" t="s">
        <v>33</v>
      </c>
      <c r="D22" s="768"/>
      <c r="E22" s="778"/>
      <c r="F22" s="778"/>
      <c r="G22" s="778"/>
      <c r="H22" s="778"/>
      <c r="I22" s="425" t="str">
        <f t="shared" si="0"/>
        <v/>
      </c>
    </row>
    <row r="23" spans="2:9" ht="16.5" customHeight="1" thickBot="1" x14ac:dyDescent="0.3">
      <c r="B23" s="673" t="s">
        <v>1143</v>
      </c>
      <c r="C23" s="757" t="s">
        <v>87</v>
      </c>
      <c r="D23" s="770"/>
      <c r="E23" s="779"/>
      <c r="F23" s="779"/>
      <c r="G23" s="779"/>
      <c r="H23" s="779"/>
      <c r="I23" s="425" t="str">
        <f t="shared" si="0"/>
        <v/>
      </c>
    </row>
    <row r="25" spans="2:9" x14ac:dyDescent="0.25">
      <c r="C25" s="2" t="s">
        <v>3590</v>
      </c>
    </row>
    <row r="26" spans="2:9" x14ac:dyDescent="0.25">
      <c r="C26" t="s">
        <v>3595</v>
      </c>
      <c r="D26" s="601" t="str">
        <f>IF(D6="","",IF(ROUND(SUM(D7:D10),2)=ROUND(D6,2),"OK","Błąd sumy częściowej"))</f>
        <v/>
      </c>
      <c r="E26" s="601" t="str">
        <f t="shared" ref="E26:H26" si="1">IF(E6="","",IF(ROUND(SUM(E7:E10),2)=ROUND(E6,2),"OK","Błąd sumy częściowej"))</f>
        <v/>
      </c>
      <c r="F26" s="601" t="str">
        <f t="shared" si="1"/>
        <v/>
      </c>
      <c r="G26" s="601" t="str">
        <f t="shared" si="1"/>
        <v/>
      </c>
      <c r="H26" s="601" t="str">
        <f t="shared" si="1"/>
        <v/>
      </c>
    </row>
    <row r="27" spans="2:9" x14ac:dyDescent="0.25">
      <c r="C27" t="s">
        <v>3596</v>
      </c>
      <c r="D27" s="601" t="str">
        <f>IF(D11="","",IF(ROUND(SUM(D12:D14),2)=ROUND(D11,2),"OK","Błąd sumy częściowej"))</f>
        <v/>
      </c>
      <c r="E27" s="601" t="str">
        <f t="shared" ref="E27:H27" si="2">IF(E11="","",IF(ROUND(SUM(E12:E14),2)=ROUND(E11,2),"OK","Błąd sumy częściowej"))</f>
        <v/>
      </c>
      <c r="F27" s="601" t="str">
        <f t="shared" si="2"/>
        <v/>
      </c>
      <c r="G27" s="601" t="str">
        <f t="shared" si="2"/>
        <v/>
      </c>
      <c r="H27" s="601" t="str">
        <f t="shared" si="2"/>
        <v/>
      </c>
    </row>
    <row r="28" spans="2:9" x14ac:dyDescent="0.25">
      <c r="C28" t="s">
        <v>3597</v>
      </c>
      <c r="D28" s="601" t="str">
        <f>IF(D15="","",IF(ROUND(SUM(D16:D22),2)=ROUND(D15,2),"OK","Błąd sumy częściowej"))</f>
        <v/>
      </c>
      <c r="E28" s="601" t="str">
        <f t="shared" ref="E28:H28" si="3">IF(E15="","",IF(ROUND(SUM(E16:E22),2)=ROUND(E15,2),"OK","Błąd sumy częściowej"))</f>
        <v/>
      </c>
      <c r="F28" s="601" t="str">
        <f t="shared" si="3"/>
        <v/>
      </c>
      <c r="G28" s="601" t="str">
        <f t="shared" si="3"/>
        <v/>
      </c>
      <c r="H28" s="601" t="str">
        <f t="shared" si="3"/>
        <v/>
      </c>
    </row>
    <row r="29" spans="2:9" x14ac:dyDescent="0.25">
      <c r="C29" t="s">
        <v>3598</v>
      </c>
      <c r="D29" s="601" t="str">
        <f>IF(D23="","",IF(ROUND(SUM(D6,D11,D15),2)=ROUND(D23,2),"OK","Błąd sumy częściowej"))</f>
        <v/>
      </c>
      <c r="E29" s="601" t="str">
        <f t="shared" ref="E29:H29" si="4">IF(E23="","",IF(ROUND(SUM(E6,E11,E15),2)=ROUND(E23,2),"OK","Błąd sumy częściowej"))</f>
        <v/>
      </c>
      <c r="F29" s="601" t="str">
        <f t="shared" si="4"/>
        <v/>
      </c>
      <c r="G29" s="601" t="str">
        <f t="shared" si="4"/>
        <v/>
      </c>
      <c r="H29" s="601" t="str">
        <f t="shared" si="4"/>
        <v/>
      </c>
    </row>
    <row r="31" spans="2:9" x14ac:dyDescent="0.25">
      <c r="C31" s="18" t="s">
        <v>3617</v>
      </c>
      <c r="D31" s="601" t="str">
        <f>IF(COUNTBLANK(I6:I23)=18,"",IF(AND(COUNTIF(I6:I23,"Weryfikacja wiersza OK")=18,COUNTIF(D26:H29,"OK")=20),"Arkusz jest zwalidowany poprawnie","Arkusz jest niepoprawny"))</f>
        <v/>
      </c>
    </row>
    <row r="32" spans="2:9" x14ac:dyDescent="0.25">
      <c r="D32" s="601"/>
    </row>
    <row r="33" spans="2:4" x14ac:dyDescent="0.25">
      <c r="D33" s="601"/>
    </row>
    <row r="34" spans="2:4" x14ac:dyDescent="0.25">
      <c r="D34" s="601"/>
    </row>
    <row r="36" spans="2:4" x14ac:dyDescent="0.25">
      <c r="D36" s="601"/>
    </row>
    <row r="37" spans="2:4" x14ac:dyDescent="0.25">
      <c r="D37" s="601"/>
    </row>
    <row r="38" spans="2:4" x14ac:dyDescent="0.25">
      <c r="D38" s="601"/>
    </row>
    <row r="39" spans="2:4" x14ac:dyDescent="0.25">
      <c r="D39" s="601"/>
    </row>
    <row r="41" spans="2:4" x14ac:dyDescent="0.25">
      <c r="B41" s="2"/>
      <c r="D41" s="601"/>
    </row>
    <row r="42" spans="2:4" x14ac:dyDescent="0.25">
      <c r="B42" s="2"/>
      <c r="D42" s="601"/>
    </row>
    <row r="43" spans="2:4" x14ac:dyDescent="0.25">
      <c r="B43" s="2"/>
      <c r="D43" s="601"/>
    </row>
    <row r="44" spans="2:4" x14ac:dyDescent="0.25">
      <c r="B44" s="2"/>
      <c r="D44" s="601"/>
    </row>
    <row r="45" spans="2:4" x14ac:dyDescent="0.25">
      <c r="B45" s="2"/>
    </row>
    <row r="46" spans="2:4" x14ac:dyDescent="0.25">
      <c r="B46" s="2"/>
      <c r="D46" s="601"/>
    </row>
    <row r="47" spans="2:4" x14ac:dyDescent="0.25">
      <c r="B47" s="2"/>
      <c r="D47" s="601"/>
    </row>
    <row r="48" spans="2:4" x14ac:dyDescent="0.25">
      <c r="D48" s="601"/>
    </row>
    <row r="49" spans="4:4" x14ac:dyDescent="0.25">
      <c r="D49" s="601"/>
    </row>
  </sheetData>
  <mergeCells count="1">
    <mergeCell ref="B4:C5"/>
  </mergeCells>
  <conditionalFormatting sqref="I6:I23">
    <cfRule type="containsText" dxfId="430" priority="25" operator="containsText" text="Weryfikacja wiersza OK">
      <formula>NOT(ISERROR(SEARCH("Weryfikacja wiersza OK",I6)))</formula>
    </cfRule>
  </conditionalFormatting>
  <conditionalFormatting sqref="I6:I23">
    <cfRule type="cellIs" dxfId="429" priority="24" operator="equal">
      <formula>"Weryfikacja bieżącego wiersza: OK"</formula>
    </cfRule>
  </conditionalFormatting>
  <conditionalFormatting sqref="D30 D35 D40 D45">
    <cfRule type="cellIs" dxfId="428" priority="8" operator="equal">
      <formula>"Błąd sumy częściowej"</formula>
    </cfRule>
    <cfRule type="cellIs" dxfId="427" priority="9" operator="equal">
      <formula>"Błąd sumy częściowej"</formula>
    </cfRule>
  </conditionalFormatting>
  <conditionalFormatting sqref="D26:H29">
    <cfRule type="containsText" dxfId="426" priority="6" operator="containsText" text="OK">
      <formula>NOT(ISERROR(SEARCH("OK",D26)))</formula>
    </cfRule>
  </conditionalFormatting>
  <conditionalFormatting sqref="D32:D34">
    <cfRule type="containsText" dxfId="425" priority="5" operator="containsText" text="OK">
      <formula>NOT(ISERROR(SEARCH("OK",D32)))</formula>
    </cfRule>
  </conditionalFormatting>
  <conditionalFormatting sqref="D36:D39">
    <cfRule type="containsText" dxfId="424" priority="4" operator="containsText" text="OK">
      <formula>NOT(ISERROR(SEARCH("OK",D36)))</formula>
    </cfRule>
  </conditionalFormatting>
  <conditionalFormatting sqref="D41:D44">
    <cfRule type="containsText" dxfId="423" priority="3" operator="containsText" text="OK">
      <formula>NOT(ISERROR(SEARCH("OK",D41)))</formula>
    </cfRule>
  </conditionalFormatting>
  <conditionalFormatting sqref="D46:D49">
    <cfRule type="containsText" dxfId="422" priority="2" operator="containsText" text="OK">
      <formula>NOT(ISERROR(SEARCH("OK",D46)))</formula>
    </cfRule>
  </conditionalFormatting>
  <conditionalFormatting sqref="D31">
    <cfRule type="containsText" dxfId="421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topLeftCell="A4" workbookViewId="0">
      <selection activeCell="B4" sqref="B4:H26"/>
    </sheetView>
  </sheetViews>
  <sheetFormatPr defaultRowHeight="15" x14ac:dyDescent="0.25"/>
  <cols>
    <col min="2" max="2" width="9.140625" style="6"/>
    <col min="3" max="3" width="65" style="6" bestFit="1" customWidth="1"/>
    <col min="4" max="8" width="13.5703125" style="6" customWidth="1"/>
  </cols>
  <sheetData>
    <row r="1" spans="2:9" ht="15.75" x14ac:dyDescent="0.25">
      <c r="B1" s="306" t="s">
        <v>1</v>
      </c>
      <c r="H1" s="2" t="s">
        <v>3283</v>
      </c>
    </row>
    <row r="2" spans="2:9" x14ac:dyDescent="0.25">
      <c r="B2" s="351" t="s">
        <v>1167</v>
      </c>
    </row>
    <row r="3" spans="2:9" ht="15.75" thickBot="1" x14ac:dyDescent="0.3"/>
    <row r="4" spans="2:9" ht="90" x14ac:dyDescent="0.25">
      <c r="B4" s="1324" t="s">
        <v>638</v>
      </c>
      <c r="C4" s="1328"/>
      <c r="D4" s="772" t="s">
        <v>1103</v>
      </c>
      <c r="E4" s="772" t="s">
        <v>1144</v>
      </c>
      <c r="F4" s="772" t="s">
        <v>1145</v>
      </c>
      <c r="G4" s="772" t="s">
        <v>18</v>
      </c>
      <c r="H4" s="760" t="s">
        <v>11</v>
      </c>
    </row>
    <row r="5" spans="2:9" ht="15.75" thickBot="1" x14ac:dyDescent="0.3">
      <c r="B5" s="1326"/>
      <c r="C5" s="1329"/>
      <c r="D5" s="773" t="s">
        <v>145</v>
      </c>
      <c r="E5" s="773" t="s">
        <v>146</v>
      </c>
      <c r="F5" s="773" t="s">
        <v>147</v>
      </c>
      <c r="G5" s="773" t="s">
        <v>148</v>
      </c>
      <c r="H5" s="762" t="s">
        <v>153</v>
      </c>
    </row>
    <row r="6" spans="2:9" x14ac:dyDescent="0.25">
      <c r="B6" s="715" t="s">
        <v>1146</v>
      </c>
      <c r="C6" s="780" t="s">
        <v>107</v>
      </c>
      <c r="D6" s="774"/>
      <c r="E6" s="774"/>
      <c r="F6" s="774"/>
      <c r="G6" s="774"/>
      <c r="H6" s="774"/>
      <c r="I6" s="425" t="str">
        <f>IF(COUNTBLANK(D6:H6)=5,"",IF(COUNTBLANK(D6:H6)=0,"Weryfikacja wiersza OK","Należy wypełnić wszystkie pola w bieżącym wierszu"))</f>
        <v/>
      </c>
    </row>
    <row r="7" spans="2:9" x14ac:dyDescent="0.25">
      <c r="B7" s="653" t="s">
        <v>1147</v>
      </c>
      <c r="C7" s="781" t="s">
        <v>57</v>
      </c>
      <c r="D7" s="775"/>
      <c r="E7" s="775"/>
      <c r="F7" s="775"/>
      <c r="G7" s="775"/>
      <c r="H7" s="775"/>
      <c r="I7" s="425" t="str">
        <f t="shared" ref="I7:I26" si="0">IF(COUNTBLANK(D7:H7)=5,"",IF(COUNTBLANK(D7:H7)=0,"Weryfikacja wiersza OK","Należy wypełnić wszystkie pola w bieżącym wierszu"))</f>
        <v/>
      </c>
    </row>
    <row r="8" spans="2:9" x14ac:dyDescent="0.25">
      <c r="B8" s="653" t="s">
        <v>1148</v>
      </c>
      <c r="C8" s="781" t="s">
        <v>58</v>
      </c>
      <c r="D8" s="775"/>
      <c r="E8" s="775"/>
      <c r="F8" s="775"/>
      <c r="G8" s="775"/>
      <c r="H8" s="775"/>
      <c r="I8" s="425" t="str">
        <f t="shared" si="0"/>
        <v/>
      </c>
    </row>
    <row r="9" spans="2:9" x14ac:dyDescent="0.25">
      <c r="B9" s="653" t="s">
        <v>1149</v>
      </c>
      <c r="C9" s="781" t="s">
        <v>59</v>
      </c>
      <c r="D9" s="775"/>
      <c r="E9" s="775"/>
      <c r="F9" s="775"/>
      <c r="G9" s="775"/>
      <c r="H9" s="775"/>
      <c r="I9" s="425" t="str">
        <f t="shared" si="0"/>
        <v/>
      </c>
    </row>
    <row r="10" spans="2:9" x14ac:dyDescent="0.25">
      <c r="B10" s="653" t="s">
        <v>1150</v>
      </c>
      <c r="C10" s="781" t="s">
        <v>60</v>
      </c>
      <c r="D10" s="775"/>
      <c r="E10" s="775"/>
      <c r="F10" s="775"/>
      <c r="G10" s="775"/>
      <c r="H10" s="775"/>
      <c r="I10" s="425" t="str">
        <f t="shared" si="0"/>
        <v/>
      </c>
    </row>
    <row r="11" spans="2:9" x14ac:dyDescent="0.25">
      <c r="B11" s="653" t="s">
        <v>1151</v>
      </c>
      <c r="C11" s="781" t="s">
        <v>62</v>
      </c>
      <c r="D11" s="775"/>
      <c r="E11" s="775"/>
      <c r="F11" s="775"/>
      <c r="G11" s="775"/>
      <c r="H11" s="775"/>
      <c r="I11" s="425" t="str">
        <f t="shared" si="0"/>
        <v/>
      </c>
    </row>
    <row r="12" spans="2:9" x14ac:dyDescent="0.25">
      <c r="B12" s="653" t="s">
        <v>1152</v>
      </c>
      <c r="C12" s="781" t="s">
        <v>61</v>
      </c>
      <c r="D12" s="775"/>
      <c r="E12" s="775"/>
      <c r="F12" s="775"/>
      <c r="G12" s="775"/>
      <c r="H12" s="775"/>
      <c r="I12" s="425" t="str">
        <f t="shared" si="0"/>
        <v/>
      </c>
    </row>
    <row r="13" spans="2:9" x14ac:dyDescent="0.25">
      <c r="B13" s="653" t="s">
        <v>1153</v>
      </c>
      <c r="C13" s="781" t="s">
        <v>33</v>
      </c>
      <c r="D13" s="775"/>
      <c r="E13" s="775"/>
      <c r="F13" s="775"/>
      <c r="G13" s="775"/>
      <c r="H13" s="775"/>
      <c r="I13" s="425" t="str">
        <f t="shared" si="0"/>
        <v/>
      </c>
    </row>
    <row r="14" spans="2:9" x14ac:dyDescent="0.25">
      <c r="B14" s="653" t="s">
        <v>1154</v>
      </c>
      <c r="C14" s="782" t="s">
        <v>300</v>
      </c>
      <c r="D14" s="776"/>
      <c r="E14" s="776"/>
      <c r="F14" s="776"/>
      <c r="G14" s="776"/>
      <c r="H14" s="776"/>
      <c r="I14" s="425" t="str">
        <f t="shared" si="0"/>
        <v/>
      </c>
    </row>
    <row r="15" spans="2:9" x14ac:dyDescent="0.25">
      <c r="B15" s="653" t="s">
        <v>1155</v>
      </c>
      <c r="C15" s="781" t="s">
        <v>85</v>
      </c>
      <c r="D15" s="775"/>
      <c r="E15" s="775"/>
      <c r="F15" s="775"/>
      <c r="G15" s="775"/>
      <c r="H15" s="775"/>
      <c r="I15" s="425" t="str">
        <f t="shared" si="0"/>
        <v/>
      </c>
    </row>
    <row r="16" spans="2:9" x14ac:dyDescent="0.25">
      <c r="B16" s="653" t="s">
        <v>1156</v>
      </c>
      <c r="C16" s="781" t="s">
        <v>1091</v>
      </c>
      <c r="D16" s="775"/>
      <c r="E16" s="775"/>
      <c r="F16" s="775"/>
      <c r="G16" s="775"/>
      <c r="H16" s="775"/>
      <c r="I16" s="425" t="str">
        <f t="shared" si="0"/>
        <v/>
      </c>
    </row>
    <row r="17" spans="2:9" x14ac:dyDescent="0.25">
      <c r="B17" s="653" t="s">
        <v>1157</v>
      </c>
      <c r="C17" s="781" t="s">
        <v>33</v>
      </c>
      <c r="D17" s="775"/>
      <c r="E17" s="775"/>
      <c r="F17" s="775"/>
      <c r="G17" s="775"/>
      <c r="H17" s="775"/>
      <c r="I17" s="425" t="str">
        <f t="shared" si="0"/>
        <v/>
      </c>
    </row>
    <row r="18" spans="2:9" x14ac:dyDescent="0.25">
      <c r="B18" s="653" t="s">
        <v>1158</v>
      </c>
      <c r="C18" s="782" t="s">
        <v>1094</v>
      </c>
      <c r="D18" s="776"/>
      <c r="E18" s="776"/>
      <c r="F18" s="776"/>
      <c r="G18" s="776"/>
      <c r="H18" s="776"/>
      <c r="I18" s="425" t="str">
        <f t="shared" si="0"/>
        <v/>
      </c>
    </row>
    <row r="19" spans="2:9" x14ac:dyDescent="0.25">
      <c r="B19" s="653" t="s">
        <v>1159</v>
      </c>
      <c r="C19" s="781" t="s">
        <v>57</v>
      </c>
      <c r="D19" s="775"/>
      <c r="E19" s="775"/>
      <c r="F19" s="775"/>
      <c r="G19" s="775"/>
      <c r="H19" s="775"/>
      <c r="I19" s="425" t="str">
        <f t="shared" si="0"/>
        <v/>
      </c>
    </row>
    <row r="20" spans="2:9" x14ac:dyDescent="0.25">
      <c r="B20" s="653" t="s">
        <v>1160</v>
      </c>
      <c r="C20" s="781" t="s">
        <v>58</v>
      </c>
      <c r="D20" s="775"/>
      <c r="E20" s="775"/>
      <c r="F20" s="775"/>
      <c r="G20" s="775"/>
      <c r="H20" s="775"/>
      <c r="I20" s="425" t="str">
        <f t="shared" si="0"/>
        <v/>
      </c>
    </row>
    <row r="21" spans="2:9" x14ac:dyDescent="0.25">
      <c r="B21" s="653" t="s">
        <v>1161</v>
      </c>
      <c r="C21" s="781" t="s">
        <v>59</v>
      </c>
      <c r="D21" s="775"/>
      <c r="E21" s="775"/>
      <c r="F21" s="775"/>
      <c r="G21" s="775"/>
      <c r="H21" s="775"/>
      <c r="I21" s="425" t="str">
        <f t="shared" si="0"/>
        <v/>
      </c>
    </row>
    <row r="22" spans="2:9" x14ac:dyDescent="0.25">
      <c r="B22" s="653" t="s">
        <v>1162</v>
      </c>
      <c r="C22" s="781" t="s">
        <v>60</v>
      </c>
      <c r="D22" s="775"/>
      <c r="E22" s="775"/>
      <c r="F22" s="775"/>
      <c r="G22" s="775"/>
      <c r="H22" s="775"/>
      <c r="I22" s="425" t="str">
        <f t="shared" si="0"/>
        <v/>
      </c>
    </row>
    <row r="23" spans="2:9" x14ac:dyDescent="0.25">
      <c r="B23" s="653" t="s">
        <v>1163</v>
      </c>
      <c r="C23" s="781" t="s">
        <v>62</v>
      </c>
      <c r="D23" s="775"/>
      <c r="E23" s="775"/>
      <c r="F23" s="775"/>
      <c r="G23" s="775"/>
      <c r="H23" s="775"/>
      <c r="I23" s="425" t="str">
        <f t="shared" si="0"/>
        <v/>
      </c>
    </row>
    <row r="24" spans="2:9" x14ac:dyDescent="0.25">
      <c r="B24" s="653" t="s">
        <v>1164</v>
      </c>
      <c r="C24" s="781" t="s">
        <v>61</v>
      </c>
      <c r="D24" s="775"/>
      <c r="E24" s="775"/>
      <c r="F24" s="775"/>
      <c r="G24" s="775"/>
      <c r="H24" s="775"/>
      <c r="I24" s="425" t="str">
        <f t="shared" si="0"/>
        <v/>
      </c>
    </row>
    <row r="25" spans="2:9" ht="15.75" thickBot="1" x14ac:dyDescent="0.3">
      <c r="B25" s="777" t="s">
        <v>1165</v>
      </c>
      <c r="C25" s="783" t="s">
        <v>33</v>
      </c>
      <c r="D25" s="778"/>
      <c r="E25" s="778"/>
      <c r="F25" s="778"/>
      <c r="G25" s="778"/>
      <c r="H25" s="778"/>
      <c r="I25" s="425" t="str">
        <f t="shared" si="0"/>
        <v/>
      </c>
    </row>
    <row r="26" spans="2:9" ht="15.75" thickBot="1" x14ac:dyDescent="0.3">
      <c r="B26" s="673" t="s">
        <v>1166</v>
      </c>
      <c r="C26" s="784" t="s">
        <v>87</v>
      </c>
      <c r="D26" s="779"/>
      <c r="E26" s="779"/>
      <c r="F26" s="779"/>
      <c r="G26" s="779"/>
      <c r="H26" s="779"/>
      <c r="I26" s="425" t="str">
        <f t="shared" si="0"/>
        <v/>
      </c>
    </row>
    <row r="28" spans="2:9" x14ac:dyDescent="0.25">
      <c r="C28" s="2" t="s">
        <v>3590</v>
      </c>
    </row>
    <row r="29" spans="2:9" x14ac:dyDescent="0.25">
      <c r="B29" s="2"/>
      <c r="C29" s="6" t="s">
        <v>3591</v>
      </c>
      <c r="D29" s="601" t="str">
        <f>IF(D6="","",IF(ROUND(SUM(D7:D13),2)=ROUND(D6,2),"OK","Błąd sumy częściowej"))</f>
        <v/>
      </c>
      <c r="E29" s="601" t="str">
        <f t="shared" ref="E29:H29" si="1">IF(E6="","",IF(ROUND(SUM(E7:E13),2)=ROUND(E6,2),"OK","Błąd sumy częściowej"))</f>
        <v/>
      </c>
      <c r="F29" s="601" t="str">
        <f t="shared" si="1"/>
        <v/>
      </c>
      <c r="G29" s="601" t="str">
        <f t="shared" si="1"/>
        <v/>
      </c>
      <c r="H29" s="601" t="str">
        <f t="shared" si="1"/>
        <v/>
      </c>
    </row>
    <row r="30" spans="2:9" x14ac:dyDescent="0.25">
      <c r="B30" s="2"/>
      <c r="C30" s="6" t="s">
        <v>3592</v>
      </c>
      <c r="D30" s="601" t="str">
        <f>IF(D14="","",IF(ROUND(SUM(D15:D17),2)=ROUND(D14,2),"OK","Błąd sumy częściowej"))</f>
        <v/>
      </c>
      <c r="E30" s="601" t="str">
        <f t="shared" ref="E30:H30" si="2">IF(E14="","",IF(ROUND(SUM(E15:E17),2)=ROUND(E14,2),"OK","Błąd sumy częściowej"))</f>
        <v/>
      </c>
      <c r="F30" s="601" t="str">
        <f t="shared" si="2"/>
        <v/>
      </c>
      <c r="G30" s="601" t="str">
        <f t="shared" si="2"/>
        <v/>
      </c>
      <c r="H30" s="601" t="str">
        <f t="shared" si="2"/>
        <v/>
      </c>
    </row>
    <row r="31" spans="2:9" x14ac:dyDescent="0.25">
      <c r="B31" s="2"/>
      <c r="C31" s="6" t="s">
        <v>3593</v>
      </c>
      <c r="D31" s="601" t="str">
        <f>IF(D18="","",IF(ROUND(SUM(D19:D25),2)=ROUND(D18,2),"OK","Błąd sumy częściowej"))</f>
        <v/>
      </c>
      <c r="E31" s="601" t="str">
        <f t="shared" ref="E31:H31" si="3">IF(E18="","",IF(ROUND(SUM(E19:E25),2)=ROUND(E18,2),"OK","Błąd sumy częściowej"))</f>
        <v/>
      </c>
      <c r="F31" s="601" t="str">
        <f t="shared" si="3"/>
        <v/>
      </c>
      <c r="G31" s="601" t="str">
        <f t="shared" si="3"/>
        <v/>
      </c>
      <c r="H31" s="601" t="str">
        <f t="shared" si="3"/>
        <v/>
      </c>
    </row>
    <row r="32" spans="2:9" x14ac:dyDescent="0.25">
      <c r="B32" s="2"/>
      <c r="C32" s="6" t="s">
        <v>3594</v>
      </c>
      <c r="D32" s="601" t="str">
        <f>IF(D26="","",IF(ROUND(SUM(D6,D14,D18),2)=ROUND(D26,2),"OK","Błąd sumy częściowej"))</f>
        <v/>
      </c>
      <c r="E32" s="601" t="str">
        <f t="shared" ref="E32:H32" si="4">IF(E26="","",IF(ROUND(SUM(E6,E14,E18),2)=ROUND(E26,2),"OK","Błąd sumy częściowej"))</f>
        <v/>
      </c>
      <c r="F32" s="601" t="str">
        <f t="shared" si="4"/>
        <v/>
      </c>
      <c r="G32" s="601" t="str">
        <f t="shared" si="4"/>
        <v/>
      </c>
      <c r="H32" s="601" t="str">
        <f t="shared" si="4"/>
        <v/>
      </c>
    </row>
    <row r="33" spans="2:4" x14ac:dyDescent="0.25">
      <c r="B33" s="2"/>
    </row>
    <row r="34" spans="2:4" x14ac:dyDescent="0.25">
      <c r="B34" s="2"/>
      <c r="C34" s="18" t="s">
        <v>3617</v>
      </c>
      <c r="D34" s="601" t="str">
        <f>IF(COUNTBLANK(I6:I26)=21,"",IF(AND(COUNTIF(I6:I26,"Weryfikacja wiersza OK")=21,COUNTIF(D29:H32,"OK")=20),"Arkusz jest zwalidowany poprawnie","Arkusz jest niepoprawny"))</f>
        <v/>
      </c>
    </row>
    <row r="35" spans="2:4" x14ac:dyDescent="0.25">
      <c r="B35" s="2"/>
      <c r="D35" s="601"/>
    </row>
    <row r="36" spans="2:4" x14ac:dyDescent="0.25">
      <c r="B36" s="2"/>
      <c r="D36" s="601"/>
    </row>
    <row r="37" spans="2:4" x14ac:dyDescent="0.25">
      <c r="B37" s="2"/>
      <c r="D37" s="601"/>
    </row>
    <row r="38" spans="2:4" x14ac:dyDescent="0.25">
      <c r="B38" s="2"/>
    </row>
    <row r="39" spans="2:4" x14ac:dyDescent="0.25">
      <c r="B39" s="2"/>
      <c r="D39" s="601"/>
    </row>
    <row r="40" spans="2:4" x14ac:dyDescent="0.25">
      <c r="B40" s="2"/>
      <c r="D40" s="601"/>
    </row>
    <row r="41" spans="2:4" x14ac:dyDescent="0.25">
      <c r="B41" s="2"/>
      <c r="D41" s="601"/>
    </row>
    <row r="42" spans="2:4" x14ac:dyDescent="0.25">
      <c r="B42" s="2"/>
      <c r="D42" s="601"/>
    </row>
    <row r="43" spans="2:4" x14ac:dyDescent="0.25">
      <c r="B43" s="2"/>
    </row>
    <row r="44" spans="2:4" x14ac:dyDescent="0.25">
      <c r="B44" s="2"/>
      <c r="D44" s="601"/>
    </row>
    <row r="45" spans="2:4" x14ac:dyDescent="0.25">
      <c r="B45" s="2"/>
      <c r="D45" s="601"/>
    </row>
    <row r="46" spans="2:4" x14ac:dyDescent="0.25">
      <c r="B46" s="2"/>
      <c r="D46" s="601"/>
    </row>
    <row r="47" spans="2:4" x14ac:dyDescent="0.25">
      <c r="B47" s="2"/>
      <c r="D47" s="601"/>
    </row>
    <row r="48" spans="2:4" x14ac:dyDescent="0.25">
      <c r="B48" s="2"/>
    </row>
    <row r="49" spans="2:4" x14ac:dyDescent="0.25">
      <c r="B49" s="2"/>
    </row>
    <row r="50" spans="2:4" x14ac:dyDescent="0.25">
      <c r="D50" s="601"/>
    </row>
    <row r="51" spans="2:4" x14ac:dyDescent="0.25">
      <c r="D51" s="601"/>
    </row>
    <row r="52" spans="2:4" x14ac:dyDescent="0.25">
      <c r="D52" s="601"/>
    </row>
    <row r="53" spans="2:4" x14ac:dyDescent="0.25">
      <c r="D53" s="601"/>
    </row>
  </sheetData>
  <mergeCells count="1">
    <mergeCell ref="B4:C5"/>
  </mergeCells>
  <conditionalFormatting sqref="I6:I26">
    <cfRule type="containsText" dxfId="420" priority="8" operator="containsText" text="Weryfikacja wiersza OK">
      <formula>NOT(ISERROR(SEARCH("Weryfikacja wiersza OK",I6)))</formula>
    </cfRule>
  </conditionalFormatting>
  <conditionalFormatting sqref="I6:I26">
    <cfRule type="cellIs" dxfId="419" priority="7" operator="equal">
      <formula>"Weryfikacja bieżącego wiersza: OK"</formula>
    </cfRule>
  </conditionalFormatting>
  <conditionalFormatting sqref="D50:D53">
    <cfRule type="containsText" dxfId="418" priority="2" operator="containsText" text="OK">
      <formula>NOT(ISERROR(SEARCH("OK",D50)))</formula>
    </cfRule>
  </conditionalFormatting>
  <conditionalFormatting sqref="D29:H32">
    <cfRule type="containsText" dxfId="417" priority="6" operator="containsText" text="OK">
      <formula>NOT(ISERROR(SEARCH("OK",D29)))</formula>
    </cfRule>
  </conditionalFormatting>
  <conditionalFormatting sqref="D35:D37">
    <cfRule type="containsText" dxfId="416" priority="5" operator="containsText" text="OK">
      <formula>NOT(ISERROR(SEARCH("OK",D35)))</formula>
    </cfRule>
  </conditionalFormatting>
  <conditionalFormatting sqref="D39:D42">
    <cfRule type="containsText" dxfId="415" priority="4" operator="containsText" text="OK">
      <formula>NOT(ISERROR(SEARCH("OK",D39)))</formula>
    </cfRule>
  </conditionalFormatting>
  <conditionalFormatting sqref="D44:D47">
    <cfRule type="containsText" dxfId="414" priority="3" operator="containsText" text="OK">
      <formula>NOT(ISERROR(SEARCH("OK",D44)))</formula>
    </cfRule>
  </conditionalFormatting>
  <conditionalFormatting sqref="D34">
    <cfRule type="containsText" dxfId="413" priority="1" operator="containsText" text="Arkusz jest zwalidowany poprawnie">
      <formula>NOT(ISERROR(SEARCH("Arkusz jest zwalidowany poprawnie",D34)))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1"/>
  <sheetViews>
    <sheetView zoomScaleNormal="100" workbookViewId="0">
      <selection activeCell="G69" sqref="G69"/>
    </sheetView>
  </sheetViews>
  <sheetFormatPr defaultRowHeight="15" x14ac:dyDescent="0.25"/>
  <cols>
    <col min="2" max="2" width="4.5703125" bestFit="1" customWidth="1"/>
    <col min="3" max="3" width="8.28515625" bestFit="1" customWidth="1"/>
    <col min="4" max="4" width="93.42578125" customWidth="1"/>
    <col min="5" max="6" width="18.42578125" customWidth="1"/>
    <col min="7" max="7" width="30.42578125" customWidth="1"/>
  </cols>
  <sheetData>
    <row r="1" spans="2:7" x14ac:dyDescent="0.25">
      <c r="E1" s="1268" t="s">
        <v>3606</v>
      </c>
      <c r="F1" s="1269"/>
    </row>
    <row r="2" spans="2:7" x14ac:dyDescent="0.25">
      <c r="B2" s="2" t="s">
        <v>3281</v>
      </c>
      <c r="E2" s="608" t="s">
        <v>3607</v>
      </c>
      <c r="F2" s="609" t="s">
        <v>3608</v>
      </c>
    </row>
    <row r="3" spans="2:7" ht="60.75" thickBot="1" x14ac:dyDescent="0.3">
      <c r="B3" s="1" t="s">
        <v>3282</v>
      </c>
      <c r="E3" s="616" t="s">
        <v>3609</v>
      </c>
      <c r="F3" s="617" t="s">
        <v>3610</v>
      </c>
    </row>
    <row r="4" spans="2:7" ht="15.75" thickBot="1" x14ac:dyDescent="0.3">
      <c r="B4" s="1270" t="s">
        <v>3611</v>
      </c>
      <c r="C4" s="1272" t="s">
        <v>3612</v>
      </c>
      <c r="D4" s="1274" t="s">
        <v>3613</v>
      </c>
      <c r="E4" s="1276" t="s">
        <v>3614</v>
      </c>
      <c r="F4" s="1277"/>
    </row>
    <row r="5" spans="2:7" ht="15.75" thickBot="1" x14ac:dyDescent="0.3">
      <c r="B5" s="1271"/>
      <c r="C5" s="1273"/>
      <c r="D5" s="1275"/>
      <c r="E5" s="1276" t="s">
        <v>3615</v>
      </c>
      <c r="F5" s="1278"/>
      <c r="G5" s="624" t="s">
        <v>3616</v>
      </c>
    </row>
    <row r="6" spans="2:7" ht="15.75" thickBot="1" x14ac:dyDescent="0.3">
      <c r="B6" s="557" t="s">
        <v>3004</v>
      </c>
      <c r="C6" s="558" t="s">
        <v>3005</v>
      </c>
      <c r="D6" s="610" t="s">
        <v>40</v>
      </c>
      <c r="E6" s="618"/>
      <c r="F6" s="621"/>
      <c r="G6" s="625" t="str">
        <f>IF('DO02'!D43="","W trakcie weryfikacji",IF('DO02'!D43="Arkusz jest niepoprawny","Arkusz zawiera błędy","Zweryfikowany poprawnie"))</f>
        <v>W trakcie weryfikacji</v>
      </c>
    </row>
    <row r="7" spans="2:7" x14ac:dyDescent="0.25">
      <c r="B7" s="535" t="s">
        <v>3006</v>
      </c>
      <c r="C7" s="553" t="s">
        <v>3007</v>
      </c>
      <c r="D7" s="611" t="s">
        <v>39</v>
      </c>
      <c r="E7" s="618"/>
      <c r="F7" s="621"/>
      <c r="G7" s="626" t="str">
        <f>IF('DO03'!D29="","W trakcie weryfikacji",IF('DO03'!D29="Arkusz jest niepoprawny","Arkusz zawiera błędy","Zweryfikowany poprawnie"))</f>
        <v>W trakcie weryfikacji</v>
      </c>
    </row>
    <row r="8" spans="2:7" x14ac:dyDescent="0.25">
      <c r="B8" s="535" t="s">
        <v>3008</v>
      </c>
      <c r="C8" s="553" t="s">
        <v>3009</v>
      </c>
      <c r="D8" s="611" t="s">
        <v>3010</v>
      </c>
      <c r="E8" s="618"/>
      <c r="F8" s="621"/>
      <c r="G8" s="627" t="str">
        <f>IF('BA02'!D49="","W trakcie weryfikacji",IF('BA02'!D49="Arkusz jest niepoprawny","Arkusz zawiera błędy","Zweryfikowany poprawnie"))</f>
        <v>W trakcie weryfikacji</v>
      </c>
    </row>
    <row r="9" spans="2:7" x14ac:dyDescent="0.25">
      <c r="B9" s="535" t="s">
        <v>3011</v>
      </c>
      <c r="C9" s="553" t="s">
        <v>3012</v>
      </c>
      <c r="D9" s="611" t="s">
        <v>3013</v>
      </c>
      <c r="E9" s="618"/>
      <c r="F9" s="621"/>
      <c r="G9" s="627" t="str">
        <f>IF('BP02'!D45="","W trakcie weryfikacji",IF('BP02'!D45="Arkusz jest niepoprawny","Arkusz zawiera błędy","Zweryfikowany poprawnie"))</f>
        <v>W trakcie weryfikacji</v>
      </c>
    </row>
    <row r="10" spans="2:7" x14ac:dyDescent="0.25">
      <c r="B10" s="535" t="s">
        <v>3014</v>
      </c>
      <c r="C10" s="553" t="s">
        <v>3015</v>
      </c>
      <c r="D10" s="611" t="s">
        <v>151</v>
      </c>
      <c r="E10" s="618"/>
      <c r="F10" s="621"/>
      <c r="G10" s="627" t="str">
        <f>IF('RZS02'!D70="","W trakcie weryfikacji",IF('RZS02'!D70="Arkusz jest niepoprawny","Arkusz zawiera błędy","Zweryfikowany poprawnie"))</f>
        <v>W trakcie weryfikacji</v>
      </c>
    </row>
    <row r="11" spans="2:7" x14ac:dyDescent="0.25">
      <c r="B11" s="535" t="s">
        <v>3016</v>
      </c>
      <c r="C11" s="553" t="s">
        <v>3017</v>
      </c>
      <c r="D11" s="611" t="s">
        <v>797</v>
      </c>
      <c r="E11" s="618"/>
      <c r="F11" s="621"/>
      <c r="G11" s="627" t="str">
        <f>IF(ZZFW01!D117="","W trakcie weryfikacji",IF(ZZFW01!D117="Arkusz jest niepoprawny","Arkusz zawiera błędy","Zweryfikowany poprawnie"))</f>
        <v>W trakcie weryfikacji</v>
      </c>
    </row>
    <row r="12" spans="2:7" x14ac:dyDescent="0.25">
      <c r="B12" s="535" t="s">
        <v>3018</v>
      </c>
      <c r="C12" s="553" t="s">
        <v>523</v>
      </c>
      <c r="D12" s="611" t="s">
        <v>128</v>
      </c>
      <c r="E12" s="618"/>
      <c r="F12" s="621"/>
      <c r="G12" s="627" t="str">
        <f>IF('FWW01'!D50="","W trakcie weryfikacji",IF('FWW01'!D50="Arkusz jest niepoprawny","Arkusz zawiera błędy","Zweryfikowany poprawnie"))</f>
        <v>W trakcie weryfikacji</v>
      </c>
    </row>
    <row r="13" spans="2:7" x14ac:dyDescent="0.25">
      <c r="B13" s="535" t="s">
        <v>3019</v>
      </c>
      <c r="C13" s="553" t="s">
        <v>527</v>
      </c>
      <c r="D13" s="611" t="s">
        <v>355</v>
      </c>
      <c r="E13" s="618"/>
      <c r="F13" s="621"/>
      <c r="G13" s="627" t="str">
        <f>IF('WK01'!C58="","W trakcie weryfikacji",IF('WK01'!C58="Arkusz jest niepoprawny","Arkusz zawiera błędy","Zweryfikowany poprawnie"))</f>
        <v>W trakcie weryfikacji</v>
      </c>
    </row>
    <row r="14" spans="2:7" x14ac:dyDescent="0.25">
      <c r="B14" s="535" t="s">
        <v>3020</v>
      </c>
      <c r="C14" s="553" t="s">
        <v>528</v>
      </c>
      <c r="D14" s="611" t="s">
        <v>356</v>
      </c>
      <c r="E14" s="618"/>
      <c r="F14" s="621"/>
      <c r="G14" s="627" t="str">
        <f>IF('WK02'!C14="","W trakcie weryfikacji",IF('WK02'!C14="Arkusz jest niepoprawny","Arkusz zawiera błędy","Zweryfikowany poprawnie"))</f>
        <v>W trakcie weryfikacji</v>
      </c>
    </row>
    <row r="15" spans="2:7" x14ac:dyDescent="0.25">
      <c r="B15" s="535" t="s">
        <v>3021</v>
      </c>
      <c r="C15" s="553" t="s">
        <v>529</v>
      </c>
      <c r="D15" s="611" t="s">
        <v>3022</v>
      </c>
      <c r="E15" s="618"/>
      <c r="F15" s="621"/>
      <c r="G15" s="627" t="str">
        <f>IF('WK03'!C16="","W trakcie weryfikacji",IF('WK03'!C16="Arkusz jest niepoprawny","Arkusz zawiera błędy","Zweryfikowany poprawnie"))</f>
        <v>W trakcie weryfikacji</v>
      </c>
    </row>
    <row r="16" spans="2:7" x14ac:dyDescent="0.25">
      <c r="B16" s="535" t="s">
        <v>3023</v>
      </c>
      <c r="C16" s="553" t="s">
        <v>3024</v>
      </c>
      <c r="D16" s="611" t="s">
        <v>3025</v>
      </c>
      <c r="E16" s="618"/>
      <c r="F16" s="621"/>
      <c r="G16" s="627" t="str">
        <f>IF('RPP01'!D51="","W trakcie weryfikacji",IF('RPP01'!D51="Arkusz jest niepoprawny","Arkusz zawiera błędy","Zweryfikowany poprawnie"))</f>
        <v>W trakcie weryfikacji</v>
      </c>
    </row>
    <row r="17" spans="2:7" x14ac:dyDescent="0.25">
      <c r="B17" s="535" t="s">
        <v>3026</v>
      </c>
      <c r="C17" s="553" t="s">
        <v>3027</v>
      </c>
      <c r="D17" s="611" t="s">
        <v>3028</v>
      </c>
      <c r="E17" s="618"/>
      <c r="F17" s="621"/>
      <c r="G17" s="627" t="str">
        <f>IF('RPP02'!D59="","W trakcie weryfikacji",IF('RPP02'!D59="Arkusz jest niepoprawny","Arkusz zawiera błędy","Zweryfikowany poprawnie"))</f>
        <v>W trakcie weryfikacji</v>
      </c>
    </row>
    <row r="18" spans="2:7" x14ac:dyDescent="0.25">
      <c r="B18" s="535" t="s">
        <v>3029</v>
      </c>
      <c r="C18" s="553" t="s">
        <v>3030</v>
      </c>
      <c r="D18" s="611" t="s">
        <v>1066</v>
      </c>
      <c r="E18" s="618"/>
      <c r="F18" s="621"/>
      <c r="G18" s="627" t="str">
        <f>IF('GAP01'!D21="","W trakcie weryfikacji",IF('GAP01'!D21="Arkusz jest niepoprawny","Arkusz zawiera błędy","Zweryfikowany poprawnie"))</f>
        <v>W trakcie weryfikacji</v>
      </c>
    </row>
    <row r="19" spans="2:7" x14ac:dyDescent="0.25">
      <c r="B19" s="535" t="s">
        <v>3031</v>
      </c>
      <c r="C19" s="553" t="s">
        <v>3032</v>
      </c>
      <c r="D19" s="611" t="s">
        <v>622</v>
      </c>
      <c r="E19" s="618"/>
      <c r="F19" s="621"/>
      <c r="G19" s="627" t="str">
        <f>IF('AF01'!D31="","W trakcie weryfikacji",IF('AF01'!D31="Arkusz jest niepoprawny","Arkusz zawiera błędy","Zweryfikowany poprawnie"))</f>
        <v>W trakcie weryfikacji</v>
      </c>
    </row>
    <row r="20" spans="2:7" x14ac:dyDescent="0.25">
      <c r="B20" s="535" t="s">
        <v>3033</v>
      </c>
      <c r="C20" s="553" t="s">
        <v>3034</v>
      </c>
      <c r="D20" s="611" t="s">
        <v>627</v>
      </c>
      <c r="E20" s="618"/>
      <c r="F20" s="621"/>
      <c r="G20" s="627" t="str">
        <f>IF('AF02'!D31="","W trakcie weryfikacji",IF('AF02'!D31="Arkusz jest niepoprawny","Arkusz zawiera błędy","Zweryfikowany poprawnie"))</f>
        <v>W trakcie weryfikacji</v>
      </c>
    </row>
    <row r="21" spans="2:7" x14ac:dyDescent="0.25">
      <c r="B21" s="535" t="s">
        <v>3035</v>
      </c>
      <c r="C21" s="553" t="s">
        <v>3036</v>
      </c>
      <c r="D21" s="611" t="s">
        <v>632</v>
      </c>
      <c r="E21" s="618"/>
      <c r="F21" s="621"/>
      <c r="G21" s="627" t="str">
        <f>IF('AF03'!D31="","W trakcie weryfikacji",IF('AF03'!D31="Arkusz jest niepoprawny","Arkusz zawiera błędy","Zweryfikowany poprawnie"))</f>
        <v>W trakcie weryfikacji</v>
      </c>
    </row>
    <row r="22" spans="2:7" x14ac:dyDescent="0.25">
      <c r="B22" s="535" t="s">
        <v>3037</v>
      </c>
      <c r="C22" s="553" t="s">
        <v>3038</v>
      </c>
      <c r="D22" s="611" t="s">
        <v>638</v>
      </c>
      <c r="E22" s="618"/>
      <c r="F22" s="621"/>
      <c r="G22" s="627" t="str">
        <f>IF('AF04'!D34="","W trakcie weryfikacji",IF('AF04'!D34="Arkusz jest niepoprawny","Arkusz zawiera błędy","Zweryfikowany poprawnie"))</f>
        <v>W trakcie weryfikacji</v>
      </c>
    </row>
    <row r="23" spans="2:7" x14ac:dyDescent="0.25">
      <c r="B23" s="535" t="s">
        <v>3039</v>
      </c>
      <c r="C23" s="553" t="s">
        <v>3040</v>
      </c>
      <c r="D23" s="611" t="s">
        <v>643</v>
      </c>
      <c r="E23" s="618"/>
      <c r="F23" s="621"/>
      <c r="G23" s="627" t="str">
        <f>IF('AF05'!D25="","W trakcie weryfikacji",IF('AF05'!D25="Arkusz jest niepoprawny","Arkusz zawiera błędy","Zweryfikowany poprawnie"))</f>
        <v>W trakcie weryfikacji</v>
      </c>
    </row>
    <row r="24" spans="2:7" x14ac:dyDescent="0.25">
      <c r="B24" s="535" t="s">
        <v>3041</v>
      </c>
      <c r="C24" s="553" t="s">
        <v>3042</v>
      </c>
      <c r="D24" s="611" t="s">
        <v>3043</v>
      </c>
      <c r="E24" s="618"/>
      <c r="F24" s="621"/>
      <c r="G24" s="627" t="str">
        <f>IF('AT01'!D31="","W trakcie weryfikacji",IF('AT01'!D31="Arkusz jest niepoprawny","Arkusz zawiera błędy","Zweryfikowany poprawnie"))</f>
        <v>W trakcie weryfikacji</v>
      </c>
    </row>
    <row r="25" spans="2:7" x14ac:dyDescent="0.25">
      <c r="B25" s="535" t="s">
        <v>3044</v>
      </c>
      <c r="C25" s="553" t="s">
        <v>3045</v>
      </c>
      <c r="D25" s="611" t="s">
        <v>3046</v>
      </c>
      <c r="E25" s="618"/>
      <c r="F25" s="621"/>
      <c r="G25" s="627" t="str">
        <f>IF('ST01'!D33="","W trakcie weryfikacji",IF('ST01'!D33="Arkusz jest niepoprawny","Arkusz zawiera błędy","Zweryfikowany poprawnie"))</f>
        <v>W trakcie weryfikacji</v>
      </c>
    </row>
    <row r="26" spans="2:7" x14ac:dyDescent="0.25">
      <c r="B26" s="535" t="s">
        <v>3047</v>
      </c>
      <c r="C26" s="553" t="s">
        <v>3048</v>
      </c>
      <c r="D26" s="611" t="s">
        <v>1256</v>
      </c>
      <c r="E26" s="618"/>
      <c r="F26" s="621"/>
      <c r="G26" s="627" t="str">
        <f>IF('ST02'!D18="","W trakcie weryfikacji",IF('ST02'!D18="Arkusz jest niepoprawny","Arkusz zawiera błędy","Zweryfikowany poprawnie"))</f>
        <v>W trakcie weryfikacji</v>
      </c>
    </row>
    <row r="27" spans="2:7" x14ac:dyDescent="0.25">
      <c r="B27" s="535" t="s">
        <v>3049</v>
      </c>
      <c r="C27" s="553" t="s">
        <v>3050</v>
      </c>
      <c r="D27" s="611" t="s">
        <v>3051</v>
      </c>
      <c r="E27" s="618"/>
      <c r="F27" s="621"/>
      <c r="G27" s="627" t="str">
        <f>IF('ST03'!D18="","W trakcie weryfikacji",IF('ST03'!D18="Arkusz jest niepoprawny","Arkusz zawiera błędy","Zweryfikowany poprawnie"))</f>
        <v>W trakcie weryfikacji</v>
      </c>
    </row>
    <row r="28" spans="2:7" x14ac:dyDescent="0.25">
      <c r="B28" s="535" t="s">
        <v>3052</v>
      </c>
      <c r="C28" s="553" t="s">
        <v>3053</v>
      </c>
      <c r="D28" s="611" t="s">
        <v>3054</v>
      </c>
      <c r="E28" s="618"/>
      <c r="F28" s="621"/>
      <c r="G28" s="627" t="str">
        <f>IF(WNIP01!D33="","W trakcie weryfikacji",IF(WNIP01!D33="Arkusz jest niepoprawny","Arkusz zawiera błędy","Zweryfikowany poprawnie"))</f>
        <v>W trakcie weryfikacji</v>
      </c>
    </row>
    <row r="29" spans="2:7" x14ac:dyDescent="0.25">
      <c r="B29" s="535" t="s">
        <v>3055</v>
      </c>
      <c r="C29" s="553" t="s">
        <v>3056</v>
      </c>
      <c r="D29" s="611" t="s">
        <v>3057</v>
      </c>
      <c r="E29" s="618"/>
      <c r="F29" s="621"/>
      <c r="G29" s="627" t="str">
        <f>IF(WNIP02!D9="","W trakcie weryfikacji",IF(WNIP02!D9="Arkusz jest niepoprawny","Arkusz zawiera błędy","Zweryfikowany poprawnie"))</f>
        <v>W trakcie weryfikacji</v>
      </c>
    </row>
    <row r="30" spans="2:7" x14ac:dyDescent="0.25">
      <c r="B30" s="535" t="s">
        <v>3058</v>
      </c>
      <c r="C30" s="553" t="s">
        <v>3059</v>
      </c>
      <c r="D30" s="611" t="s">
        <v>3060</v>
      </c>
      <c r="E30" s="618"/>
      <c r="F30" s="621"/>
      <c r="G30" s="627" t="str">
        <f>IF('RMK01'!D23="","W trakcie weryfikacji",IF('RMK01'!D23="Arkusz jest niepoprawny","Arkusz zawiera błędy","Zweryfikowany poprawnie"))</f>
        <v>W trakcie weryfikacji</v>
      </c>
    </row>
    <row r="31" spans="2:7" x14ac:dyDescent="0.25">
      <c r="B31" s="535" t="s">
        <v>3061</v>
      </c>
      <c r="C31" s="553" t="s">
        <v>3062</v>
      </c>
      <c r="D31" s="611" t="s">
        <v>657</v>
      </c>
      <c r="E31" s="618"/>
      <c r="F31" s="621"/>
      <c r="G31" s="627" t="str">
        <f>IF('PA01'!D25="","W trakcie weryfikacji",IF('PA01'!D25="Arkusz jest niepoprawny","Arkusz zawiera błędy","Zweryfikowany poprawnie"))</f>
        <v>W trakcie weryfikacji</v>
      </c>
    </row>
    <row r="32" spans="2:7" x14ac:dyDescent="0.25">
      <c r="B32" s="535" t="s">
        <v>3063</v>
      </c>
      <c r="C32" s="553" t="s">
        <v>3064</v>
      </c>
      <c r="D32" s="611" t="s">
        <v>3065</v>
      </c>
      <c r="E32" s="618"/>
      <c r="F32" s="621"/>
      <c r="G32" s="627" t="str">
        <f>IF('ZF02'!D49="","W trakcie weryfikacji",IF('ZF02'!D49="Arkusz jest niepoprawny","Arkusz zawiera błędy","Zweryfikowany poprawnie"))</f>
        <v>W trakcie weryfikacji</v>
      </c>
    </row>
    <row r="33" spans="2:7" x14ac:dyDescent="0.25">
      <c r="B33" s="535" t="s">
        <v>3066</v>
      </c>
      <c r="C33" s="553" t="s">
        <v>3067</v>
      </c>
      <c r="D33" s="611" t="s">
        <v>683</v>
      </c>
      <c r="E33" s="618"/>
      <c r="F33" s="621"/>
      <c r="G33" s="627" t="str">
        <f>IF('RE01'!D18="","W trakcie weryfikacji",IF('RE01'!D18="Arkusz jest niepoprawny","Arkusz zawiera błędy","Zweryfikowany poprawnie"))</f>
        <v>W trakcie weryfikacji</v>
      </c>
    </row>
    <row r="34" spans="2:7" x14ac:dyDescent="0.25">
      <c r="B34" s="535" t="s">
        <v>3068</v>
      </c>
      <c r="C34" s="553" t="s">
        <v>3069</v>
      </c>
      <c r="D34" s="611" t="s">
        <v>689</v>
      </c>
      <c r="E34" s="618"/>
      <c r="F34" s="621"/>
      <c r="G34" s="627" t="str">
        <f>IF(ZWB01!D23="","W trakcie weryfikacji",IF(ZWB01!D23="Arkusz jest niepoprawny","Arkusz zawiera błędy","Zweryfikowany poprawnie"))</f>
        <v>W trakcie weryfikacji</v>
      </c>
    </row>
    <row r="35" spans="2:7" x14ac:dyDescent="0.25">
      <c r="B35" s="535" t="s">
        <v>3070</v>
      </c>
      <c r="C35" s="553" t="s">
        <v>3071</v>
      </c>
      <c r="D35" s="611" t="s">
        <v>3072</v>
      </c>
      <c r="E35" s="618"/>
      <c r="F35" s="621"/>
      <c r="G35" s="627" t="str">
        <f>IF('RMK02'!D23="","W trakcie weryfikacji",IF('RMK02'!D23="Arkusz jest niepoprawny","Arkusz zawiera błędy","Zweryfikowany poprawnie"))</f>
        <v>W trakcie weryfikacji</v>
      </c>
    </row>
    <row r="36" spans="2:7" x14ac:dyDescent="0.25">
      <c r="B36" s="535" t="s">
        <v>3073</v>
      </c>
      <c r="C36" s="553" t="s">
        <v>3074</v>
      </c>
      <c r="D36" s="611" t="s">
        <v>692</v>
      </c>
      <c r="E36" s="618"/>
      <c r="F36" s="621"/>
      <c r="G36" s="627" t="str">
        <f>IF(FSIZ01!D37="","W trakcie weryfikacji",IF(FSIZ01!D37="Arkusz jest niepoprawny","Arkusz zawiera błędy","Zweryfikowany poprawnie"))</f>
        <v>W trakcie weryfikacji</v>
      </c>
    </row>
    <row r="37" spans="2:7" x14ac:dyDescent="0.25">
      <c r="B37" s="535" t="s">
        <v>3075</v>
      </c>
      <c r="C37" s="553" t="s">
        <v>3076</v>
      </c>
      <c r="D37" s="611" t="s">
        <v>3077</v>
      </c>
      <c r="E37" s="618"/>
      <c r="F37" s="621"/>
      <c r="G37" s="627" t="str">
        <f>IF('FW02'!D18="","W trakcie weryfikacji",IF('FW02'!D18="Arkusz jest niepoprawny","Arkusz zawiera błędy","Zweryfikowany poprawnie"))</f>
        <v>W trakcie weryfikacji</v>
      </c>
    </row>
    <row r="38" spans="2:7" x14ac:dyDescent="0.25">
      <c r="B38" s="535" t="s">
        <v>3078</v>
      </c>
      <c r="C38" s="553" t="s">
        <v>3079</v>
      </c>
      <c r="D38" s="611" t="s">
        <v>3080</v>
      </c>
      <c r="E38" s="618"/>
      <c r="F38" s="621"/>
      <c r="G38" s="627" t="str">
        <f>IF('FW03'!D23="","W trakcie weryfikacji",IF('FW03'!D23="Arkusz jest niepoprawny","Arkusz zawiera błędy","Zweryfikowany poprawnie"))</f>
        <v>W trakcie weryfikacji</v>
      </c>
    </row>
    <row r="39" spans="2:7" x14ac:dyDescent="0.25">
      <c r="B39" s="535" t="s">
        <v>3081</v>
      </c>
      <c r="C39" s="553" t="s">
        <v>3082</v>
      </c>
      <c r="D39" s="611" t="s">
        <v>3083</v>
      </c>
      <c r="E39" s="618"/>
      <c r="F39" s="621"/>
      <c r="G39" s="627" t="str">
        <f>IF('FW04'!D15="","W trakcie weryfikacji",IF('FW04'!D15="Arkusz jest niepoprawny","Arkusz zawiera błędy","Zweryfikowany poprawnie"))</f>
        <v>W trakcie weryfikacji</v>
      </c>
    </row>
    <row r="40" spans="2:7" x14ac:dyDescent="0.25">
      <c r="B40" s="535" t="s">
        <v>3084</v>
      </c>
      <c r="C40" s="553" t="s">
        <v>233</v>
      </c>
      <c r="D40" s="611" t="s">
        <v>132</v>
      </c>
      <c r="E40" s="618"/>
      <c r="F40" s="621"/>
      <c r="G40" s="627" t="str">
        <f>IF(ZPU01!D19="","W trakcie weryfikacji",IF(ZPU01!D19="Arkusz jest niepoprawny","Arkusz zawiera błędy","Zweryfikowany poprawnie"))</f>
        <v>W trakcie weryfikacji</v>
      </c>
    </row>
    <row r="41" spans="2:7" x14ac:dyDescent="0.25">
      <c r="B41" s="535" t="s">
        <v>3085</v>
      </c>
      <c r="C41" s="553" t="s">
        <v>3086</v>
      </c>
      <c r="D41" s="611" t="s">
        <v>1517</v>
      </c>
      <c r="E41" s="618"/>
      <c r="F41" s="621"/>
      <c r="G41" s="627" t="str">
        <f>IF(ZPU02!D17="","W trakcie weryfikacji",IF(ZPU02!D17="Arkusz jest niepoprawny","Arkusz zawiera błędy","Zweryfikowany poprawnie"))</f>
        <v>W trakcie weryfikacji</v>
      </c>
    </row>
    <row r="42" spans="2:7" x14ac:dyDescent="0.25">
      <c r="B42" s="535" t="s">
        <v>3087</v>
      </c>
      <c r="C42" s="553" t="s">
        <v>234</v>
      </c>
      <c r="D42" s="611" t="s">
        <v>117</v>
      </c>
      <c r="E42" s="618"/>
      <c r="F42" s="621"/>
      <c r="G42" s="627" t="str">
        <f>IF(ZPO01!D17="","W trakcie weryfikacji",IF(ZPO01!D17="Arkusz jest niepoprawny","Arkusz zawiera błędy","Zweryfikowany poprawnie"))</f>
        <v>W trakcie weryfikacji</v>
      </c>
    </row>
    <row r="43" spans="2:7" x14ac:dyDescent="0.25">
      <c r="B43" s="535" t="s">
        <v>3088</v>
      </c>
      <c r="C43" s="553" t="s">
        <v>3089</v>
      </c>
      <c r="D43" s="611" t="s">
        <v>3090</v>
      </c>
      <c r="E43" s="618"/>
      <c r="F43" s="621"/>
      <c r="G43" s="627" t="str">
        <f>IF(NLOK02!D15="","W trakcie weryfikacji",IF(NLOK02!D15="Arkusz jest niepoprawny","Arkusz zawiera błędy","Zweryfikowany poprawnie"))</f>
        <v>W trakcie weryfikacji</v>
      </c>
    </row>
    <row r="44" spans="2:7" ht="30" x14ac:dyDescent="0.25">
      <c r="B44" s="535" t="s">
        <v>3091</v>
      </c>
      <c r="C44" s="553" t="s">
        <v>198</v>
      </c>
      <c r="D44" s="611" t="s">
        <v>3092</v>
      </c>
      <c r="E44" s="618"/>
      <c r="F44" s="621"/>
      <c r="G44" s="627" t="str">
        <f>IF('DPW01'!D17="","W trakcie weryfikacji",IF('DPW01'!D17="Arkusz jest niepoprawny","Arkusz zawiera błędy","Zweryfikowany poprawnie"))</f>
        <v>W trakcie weryfikacji</v>
      </c>
    </row>
    <row r="45" spans="2:7" x14ac:dyDescent="0.25">
      <c r="B45" s="535" t="s">
        <v>3093</v>
      </c>
      <c r="C45" s="553" t="s">
        <v>3094</v>
      </c>
      <c r="D45" s="611" t="s">
        <v>3095</v>
      </c>
      <c r="E45" s="618"/>
      <c r="F45" s="621"/>
      <c r="G45" s="627" t="str">
        <f>IF('DPW02'!D26="","W trakcie weryfikacji",IF('DPW02'!D26="Arkusz jest niepoprawny","Arkusz zawiera błędy","Zweryfikowany poprawnie"))</f>
        <v>W trakcie weryfikacji</v>
      </c>
    </row>
    <row r="46" spans="2:7" x14ac:dyDescent="0.25">
      <c r="B46" s="535" t="s">
        <v>3096</v>
      </c>
      <c r="C46" s="553" t="s">
        <v>206</v>
      </c>
      <c r="D46" s="611" t="s">
        <v>3097</v>
      </c>
      <c r="E46" s="618"/>
      <c r="F46" s="621"/>
      <c r="G46" s="627" t="str">
        <f>IF('DPW03'!D17="","W trakcie weryfikacji",IF('DPW03'!D17="Arkusz jest niepoprawny","Arkusz zawiera błędy","Zweryfikowany poprawnie"))</f>
        <v>W trakcie weryfikacji</v>
      </c>
    </row>
    <row r="47" spans="2:7" x14ac:dyDescent="0.25">
      <c r="B47" s="535" t="s">
        <v>3098</v>
      </c>
      <c r="C47" s="553" t="s">
        <v>3099</v>
      </c>
      <c r="D47" s="611" t="s">
        <v>3100</v>
      </c>
      <c r="E47" s="618"/>
      <c r="F47" s="621"/>
      <c r="G47" s="627" t="str">
        <f>IF('DPW04'!D33="","W trakcie weryfikacji",IF('DPW04'!D33="Arkusz jest niepoprawny","Arkusz zawiera błędy","Zweryfikowany poprawnie"))</f>
        <v>W trakcie weryfikacji</v>
      </c>
    </row>
    <row r="48" spans="2:7" x14ac:dyDescent="0.25">
      <c r="B48" s="535" t="s">
        <v>3101</v>
      </c>
      <c r="C48" s="553" t="s">
        <v>3102</v>
      </c>
      <c r="D48" s="611" t="s">
        <v>3103</v>
      </c>
      <c r="E48" s="618"/>
      <c r="F48" s="621"/>
      <c r="G48" s="627" t="str">
        <f>IF('DPW05'!D41="","W trakcie weryfikacji",IF('DPW05'!D41="Arkusz jest niepoprawny","Arkusz zawiera błędy","Zweryfikowany poprawnie"))</f>
        <v>W trakcie weryfikacji</v>
      </c>
    </row>
    <row r="49" spans="2:7" ht="30" x14ac:dyDescent="0.25">
      <c r="B49" s="535" t="s">
        <v>3104</v>
      </c>
      <c r="C49" s="553" t="s">
        <v>3105</v>
      </c>
      <c r="D49" s="611" t="s">
        <v>3106</v>
      </c>
      <c r="E49" s="618"/>
      <c r="F49" s="621"/>
      <c r="G49" s="627" t="str">
        <f>IF('DPW06'!D16="","W trakcie weryfikacji",IF('DPW06'!D16="Arkusz jest niepoprawny","Arkusz zawiera błędy","Zweryfikowany poprawnie"))</f>
        <v>W trakcie weryfikacji</v>
      </c>
    </row>
    <row r="50" spans="2:7" ht="30" x14ac:dyDescent="0.25">
      <c r="B50" s="535" t="s">
        <v>3107</v>
      </c>
      <c r="C50" s="553" t="s">
        <v>3108</v>
      </c>
      <c r="D50" s="611" t="s">
        <v>3109</v>
      </c>
      <c r="E50" s="618"/>
      <c r="F50" s="621"/>
      <c r="G50" s="627" t="str">
        <f>IF('DPW07'!D18="","W trakcie weryfikacji",IF('DPW07'!D18="Arkusz jest niepoprawny","Arkusz zawiera błędy","Zweryfikowany poprawnie"))</f>
        <v>W trakcie weryfikacji</v>
      </c>
    </row>
    <row r="51" spans="2:7" ht="30" x14ac:dyDescent="0.25">
      <c r="B51" s="535" t="s">
        <v>3110</v>
      </c>
      <c r="C51" s="553" t="s">
        <v>163</v>
      </c>
      <c r="D51" s="611" t="s">
        <v>3279</v>
      </c>
      <c r="E51" s="618"/>
      <c r="F51" s="621"/>
      <c r="G51" s="627" t="str">
        <f>IF(NKIP01!D19="","W trakcie weryfikacji",IF(NKIP01!D19="Arkusz jest niepoprawny","Arkusz zawiera błędy","Zweryfikowany poprawnie"))</f>
        <v>W trakcie weryfikacji</v>
      </c>
    </row>
    <row r="52" spans="2:7" ht="30" x14ac:dyDescent="0.25">
      <c r="B52" s="535" t="s">
        <v>3111</v>
      </c>
      <c r="C52" s="553" t="s">
        <v>164</v>
      </c>
      <c r="D52" s="611" t="s">
        <v>3112</v>
      </c>
      <c r="E52" s="618"/>
      <c r="F52" s="621"/>
      <c r="G52" s="627" t="str">
        <f>IF(NKIP02!D19="","W trakcie weryfikacji",IF(NKIP02!D19="Arkusz jest niepoprawny","Arkusz zawiera błędy","Zweryfikowany poprawnie"))</f>
        <v>W trakcie weryfikacji</v>
      </c>
    </row>
    <row r="53" spans="2:7" ht="60" x14ac:dyDescent="0.25">
      <c r="B53" s="535" t="s">
        <v>3113</v>
      </c>
      <c r="C53" s="553" t="s">
        <v>180</v>
      </c>
      <c r="D53" s="612" t="s">
        <v>3114</v>
      </c>
      <c r="E53" s="618"/>
      <c r="F53" s="621"/>
      <c r="G53" s="627" t="str">
        <f>IF(NKIP03!D20="","W trakcie weryfikacji",IF(NKIP03!D20="Arkusz jest niepoprawny","Arkusz zawiera błędy","Zweryfikowany poprawnie"))</f>
        <v>W trakcie weryfikacji</v>
      </c>
    </row>
    <row r="54" spans="2:7" ht="60" x14ac:dyDescent="0.25">
      <c r="B54" s="535" t="s">
        <v>3115</v>
      </c>
      <c r="C54" s="553" t="s">
        <v>181</v>
      </c>
      <c r="D54" s="612" t="s">
        <v>3116</v>
      </c>
      <c r="E54" s="618"/>
      <c r="F54" s="621"/>
      <c r="G54" s="627" t="str">
        <f>IF(NKIP04!D20="","W trakcie weryfikacji",IF(NKIP04!D20="Arkusz jest niepoprawny","Arkusz zawiera błędy","Zweryfikowany poprawnie"))</f>
        <v>W trakcie weryfikacji</v>
      </c>
    </row>
    <row r="55" spans="2:7" ht="30" x14ac:dyDescent="0.25">
      <c r="B55" s="535" t="s">
        <v>3117</v>
      </c>
      <c r="C55" s="553" t="s">
        <v>3118</v>
      </c>
      <c r="D55" s="611" t="s">
        <v>3119</v>
      </c>
      <c r="E55" s="618"/>
      <c r="F55" s="621"/>
      <c r="G55" s="627" t="str">
        <f>IF(NKIP05!D48="","W trakcie weryfikacji",IF(NKIP05!D48="Arkusz jest niepoprawny","Arkusz zawiera błędy","Zweryfikowany poprawnie"))</f>
        <v>W trakcie weryfikacji</v>
      </c>
    </row>
    <row r="56" spans="2:7" ht="30" x14ac:dyDescent="0.25">
      <c r="B56" s="535" t="s">
        <v>3120</v>
      </c>
      <c r="C56" s="553" t="s">
        <v>3121</v>
      </c>
      <c r="D56" s="611" t="s">
        <v>3122</v>
      </c>
      <c r="E56" s="618"/>
      <c r="F56" s="621"/>
      <c r="G56" s="627" t="str">
        <f>IF(NKIP06!D21="","W trakcie weryfikacji",IF(NKIP06!D21="Arkusz jest niepoprawny","Arkusz zawiera błędy","Zweryfikowany poprawnie"))</f>
        <v>W trakcie weryfikacji</v>
      </c>
    </row>
    <row r="57" spans="2:7" x14ac:dyDescent="0.25">
      <c r="B57" s="535" t="s">
        <v>3123</v>
      </c>
      <c r="C57" s="553" t="s">
        <v>3124</v>
      </c>
      <c r="D57" s="611" t="s">
        <v>3125</v>
      </c>
      <c r="E57" s="618"/>
      <c r="F57" s="621"/>
      <c r="G57" s="627" t="str">
        <f>IF(NKIP07!D22="","W trakcie weryfikacji",IF(NKIP07!D22="Arkusz jest niepoprawny","Arkusz zawiera błędy","Zweryfikowany poprawnie"))</f>
        <v>W trakcie weryfikacji</v>
      </c>
    </row>
    <row r="58" spans="2:7" ht="30" x14ac:dyDescent="0.25">
      <c r="B58" s="535" t="s">
        <v>3126</v>
      </c>
      <c r="C58" s="553" t="s">
        <v>3127</v>
      </c>
      <c r="D58" s="611" t="s">
        <v>3128</v>
      </c>
      <c r="E58" s="618"/>
      <c r="F58" s="621"/>
      <c r="G58" s="627" t="str">
        <f>IF(NKIP08!D18="","W trakcie weryfikacji",IF(NKIP08!D18="Arkusz jest niepoprawny","Arkusz zawiera błędy","Zweryfikowany poprawnie"))</f>
        <v>W trakcie weryfikacji</v>
      </c>
    </row>
    <row r="59" spans="2:7" ht="30" x14ac:dyDescent="0.25">
      <c r="B59" s="535" t="s">
        <v>3129</v>
      </c>
      <c r="C59" s="553" t="s">
        <v>3130</v>
      </c>
      <c r="D59" s="611" t="s">
        <v>3131</v>
      </c>
      <c r="E59" s="618"/>
      <c r="F59" s="621"/>
      <c r="G59" s="627" t="str">
        <f>IF(NKIP09!D18="","W trakcie weryfikacji",IF(NKIP09!D18="Arkusz jest niepoprawny","Arkusz zawiera błędy","Zweryfikowany poprawnie"))</f>
        <v>W trakcie weryfikacji</v>
      </c>
    </row>
    <row r="60" spans="2:7" ht="30" x14ac:dyDescent="0.25">
      <c r="B60" s="535" t="s">
        <v>3132</v>
      </c>
      <c r="C60" s="553" t="s">
        <v>3133</v>
      </c>
      <c r="D60" s="611" t="s">
        <v>3134</v>
      </c>
      <c r="E60" s="618"/>
      <c r="F60" s="621"/>
      <c r="G60" s="627" t="str">
        <f>IF(NKIP10!D20="","W trakcie weryfikacji",IF(NKIP10!D20="Arkusz jest niepoprawny","Arkusz zawiera błędy","Zweryfikowany poprawnie"))</f>
        <v>W trakcie weryfikacji</v>
      </c>
    </row>
    <row r="61" spans="2:7" ht="30" x14ac:dyDescent="0.25">
      <c r="B61" s="535" t="s">
        <v>3135</v>
      </c>
      <c r="C61" s="553" t="s">
        <v>3136</v>
      </c>
      <c r="D61" s="611" t="s">
        <v>3137</v>
      </c>
      <c r="E61" s="618"/>
      <c r="F61" s="621"/>
      <c r="G61" s="627" t="str">
        <f>IF(NKIP11!D20="","W trakcie weryfikacji",IF(NKIP11!D20="Arkusz jest niepoprawny","Arkusz zawiera błędy","Zweryfikowany poprawnie"))</f>
        <v>W trakcie weryfikacji</v>
      </c>
    </row>
    <row r="62" spans="2:7" ht="30" x14ac:dyDescent="0.25">
      <c r="B62" s="535" t="s">
        <v>3138</v>
      </c>
      <c r="C62" s="553" t="s">
        <v>332</v>
      </c>
      <c r="D62" s="611" t="s">
        <v>3139</v>
      </c>
      <c r="E62" s="618"/>
      <c r="F62" s="621"/>
      <c r="G62" s="627" t="str">
        <f>IF(NWTZ01!D19="","W trakcie weryfikacji",IF(NWTZ01!D19="Arkusz jest niepoprawny","Arkusz zawiera błędy","Zweryfikowany poprawnie"))</f>
        <v>W trakcie weryfikacji</v>
      </c>
    </row>
    <row r="63" spans="2:7" ht="30" x14ac:dyDescent="0.25">
      <c r="B63" s="535" t="s">
        <v>3140</v>
      </c>
      <c r="C63" s="553" t="s">
        <v>3141</v>
      </c>
      <c r="D63" s="611" t="s">
        <v>3142</v>
      </c>
      <c r="E63" s="618"/>
      <c r="F63" s="621"/>
      <c r="G63" s="627" t="str">
        <f>IF(NWTZ02!D19="","W trakcie weryfikacji",IF(NWTZ02!D19="Arkusz jest niepoprawny","Arkusz zawiera błędy","Zweryfikowany poprawnie"))</f>
        <v>W trakcie weryfikacji</v>
      </c>
    </row>
    <row r="64" spans="2:7" ht="30" x14ac:dyDescent="0.25">
      <c r="B64" s="535" t="s">
        <v>3143</v>
      </c>
      <c r="C64" s="553" t="s">
        <v>3144</v>
      </c>
      <c r="D64" s="611" t="s">
        <v>3145</v>
      </c>
      <c r="E64" s="618"/>
      <c r="F64" s="621"/>
      <c r="G64" s="627" t="str">
        <f>IF(NWTZ03!D33="","W trakcie weryfikacji",IF(NWTZ03!D33="Arkusz jest niepoprawny","Arkusz zawiera błędy","Zweryfikowany poprawnie"))</f>
        <v>W trakcie weryfikacji</v>
      </c>
    </row>
    <row r="65" spans="2:7" ht="30" x14ac:dyDescent="0.25">
      <c r="B65" s="535" t="s">
        <v>3146</v>
      </c>
      <c r="C65" s="553" t="s">
        <v>3147</v>
      </c>
      <c r="D65" s="611" t="s">
        <v>3148</v>
      </c>
      <c r="E65" s="618"/>
      <c r="F65" s="621"/>
      <c r="G65" s="627" t="str">
        <f>IF(NWTZ04!D33="","W trakcie weryfikacji",IF(NWTZ04!D33="Arkusz jest niepoprawny","Arkusz zawiera błędy","Zweryfikowany poprawnie"))</f>
        <v>W trakcie weryfikacji</v>
      </c>
    </row>
    <row r="66" spans="2:7" x14ac:dyDescent="0.25">
      <c r="B66" s="535" t="s">
        <v>3149</v>
      </c>
      <c r="C66" s="553" t="s">
        <v>3150</v>
      </c>
      <c r="D66" s="611" t="s">
        <v>3151</v>
      </c>
      <c r="E66" s="618"/>
      <c r="F66" s="621"/>
      <c r="G66" s="627" t="str">
        <f>IF('RSP01'!D22="","W trakcie weryfikacji",IF('RSP01'!D22="Arkusz jest niepoprawny","Arkusz zawiera błędy","Zweryfikowany poprawnie"))</f>
        <v>W trakcie weryfikacji</v>
      </c>
    </row>
    <row r="67" spans="2:7" x14ac:dyDescent="0.25">
      <c r="B67" s="535" t="s">
        <v>3152</v>
      </c>
      <c r="C67" s="553" t="s">
        <v>3153</v>
      </c>
      <c r="D67" s="611" t="s">
        <v>3154</v>
      </c>
      <c r="E67" s="618"/>
      <c r="F67" s="621"/>
      <c r="G67" s="627" t="str">
        <f>IF('RSP02'!D22="","W trakcie weryfikacji",IF('RSP02'!D22="Arkusz jest niepoprawny","Arkusz zawiera błędy","Zweryfikowany poprawnie"))</f>
        <v>W trakcie weryfikacji</v>
      </c>
    </row>
    <row r="68" spans="2:7" x14ac:dyDescent="0.25">
      <c r="B68" s="535" t="s">
        <v>3155</v>
      </c>
      <c r="C68" s="553" t="s">
        <v>3156</v>
      </c>
      <c r="D68" s="611" t="s">
        <v>3157</v>
      </c>
      <c r="E68" s="618"/>
      <c r="F68" s="621"/>
      <c r="G68" s="627" t="str">
        <f>IF('RSP03'!D13="","W trakcie weryfikacji",IF('RSP03'!D13="Arkusz jest niepoprawny","Arkusz zawiera błędy","Zweryfikowany poprawnie"))</f>
        <v>W trakcie weryfikacji</v>
      </c>
    </row>
    <row r="69" spans="2:7" ht="30" x14ac:dyDescent="0.25">
      <c r="B69" s="535" t="s">
        <v>3158</v>
      </c>
      <c r="C69" s="553" t="s">
        <v>3159</v>
      </c>
      <c r="D69" s="611" t="s">
        <v>3160</v>
      </c>
      <c r="E69" s="618"/>
      <c r="F69" s="621"/>
      <c r="G69" s="627" t="str">
        <f>IF('RSP04'!D40="","W trakcie weryfikacji",IF('RSP04'!D40="Arkusz jest niepoprawny","Arkusz zawiera błędy","Zweryfikowany poprawnie"))</f>
        <v>W trakcie weryfikacji</v>
      </c>
    </row>
    <row r="70" spans="2:7" x14ac:dyDescent="0.25">
      <c r="B70" s="535" t="s">
        <v>3161</v>
      </c>
      <c r="C70" s="553" t="s">
        <v>3162</v>
      </c>
      <c r="D70" s="611" t="s">
        <v>3163</v>
      </c>
      <c r="E70" s="618"/>
      <c r="F70" s="621"/>
      <c r="G70" s="627" t="str">
        <f>IF('RSP05'!D59="","W trakcie weryfikacji",IF('RSP05'!D59="Arkusz jest niepoprawny","Arkusz zawiera błędy","Zweryfikowany poprawnie"))</f>
        <v>W trakcie weryfikacji</v>
      </c>
    </row>
    <row r="71" spans="2:7" ht="45" x14ac:dyDescent="0.25">
      <c r="B71" s="535" t="s">
        <v>3164</v>
      </c>
      <c r="C71" s="553" t="s">
        <v>197</v>
      </c>
      <c r="D71" s="611" t="s">
        <v>3165</v>
      </c>
      <c r="E71" s="618"/>
      <c r="F71" s="621"/>
      <c r="G71" s="627" t="str">
        <f>IF('NO01'!D19="","W trakcie weryfikacji",IF('NO01'!D19="Arkusz jest niepoprawny","Arkusz zawiera błędy","Zweryfikowany poprawnie"))</f>
        <v>W trakcie weryfikacji</v>
      </c>
    </row>
    <row r="72" spans="2:7" x14ac:dyDescent="0.25">
      <c r="B72" s="535" t="s">
        <v>3166</v>
      </c>
      <c r="C72" s="553" t="s">
        <v>3167</v>
      </c>
      <c r="D72" s="611" t="s">
        <v>2003</v>
      </c>
      <c r="E72" s="618"/>
      <c r="F72" s="621"/>
      <c r="G72" s="627" t="str">
        <f>IF('AF06'!D27="","W trakcie weryfikacji",IF('AF06'!D27="Arkusz jest niepoprawny","Arkusz zawiera błędy","Zweryfikowany poprawnie"))</f>
        <v>W trakcie weryfikacji</v>
      </c>
    </row>
    <row r="73" spans="2:7" x14ac:dyDescent="0.25">
      <c r="B73" s="535" t="s">
        <v>3168</v>
      </c>
      <c r="C73" s="553" t="s">
        <v>3169</v>
      </c>
      <c r="D73" s="611" t="s">
        <v>2027</v>
      </c>
      <c r="E73" s="618"/>
      <c r="F73" s="621"/>
      <c r="G73" s="627" t="str">
        <f>IF('AF07'!D43="","W trakcie weryfikacji",IF('AF07'!D43="Arkusz jest niepoprawny","Arkusz zawiera błędy","Zweryfikowany poprawnie"))</f>
        <v>W trakcie weryfikacji</v>
      </c>
    </row>
    <row r="74" spans="2:7" ht="30" x14ac:dyDescent="0.25">
      <c r="B74" s="535" t="s">
        <v>3170</v>
      </c>
      <c r="C74" s="553" t="s">
        <v>3171</v>
      </c>
      <c r="D74" s="611" t="s">
        <v>3172</v>
      </c>
      <c r="E74" s="618"/>
      <c r="F74" s="621"/>
      <c r="G74" s="627" t="str">
        <f>IF('AF08'!D37="","W trakcie weryfikacji",IF('AF08'!D37="Arkusz jest niepoprawny","Arkusz zawiera błędy","Zweryfikowany poprawnie"))</f>
        <v>W trakcie weryfikacji</v>
      </c>
    </row>
    <row r="75" spans="2:7" x14ac:dyDescent="0.25">
      <c r="B75" s="535" t="s">
        <v>3173</v>
      </c>
      <c r="C75" s="553" t="s">
        <v>3174</v>
      </c>
      <c r="D75" s="611" t="s">
        <v>3175</v>
      </c>
      <c r="E75" s="618"/>
      <c r="F75" s="621"/>
      <c r="G75" s="627" t="str">
        <f>IF('AF09'!D51="","W trakcie weryfikacji",IF('AF09'!D51="Arkusz jest niepoprawny","Arkusz zawiera błędy","Zweryfikowany poprawnie"))</f>
        <v>W trakcie weryfikacji</v>
      </c>
    </row>
    <row r="76" spans="2:7" ht="30" x14ac:dyDescent="0.25">
      <c r="B76" s="535" t="s">
        <v>3176</v>
      </c>
      <c r="C76" s="553" t="s">
        <v>207</v>
      </c>
      <c r="D76" s="611" t="s">
        <v>3177</v>
      </c>
      <c r="E76" s="618"/>
      <c r="F76" s="621"/>
      <c r="G76" s="627" t="str">
        <f>IF('ZF01'!D21="","W trakcie weryfikacji",IF('ZF01'!D21="Arkusz jest niepoprawny","Arkusz zawiera błędy","Zweryfikowany poprawnie"))</f>
        <v>W trakcie weryfikacji</v>
      </c>
    </row>
    <row r="77" spans="2:7" ht="30" x14ac:dyDescent="0.25">
      <c r="B77" s="535" t="s">
        <v>3178</v>
      </c>
      <c r="C77" s="553" t="s">
        <v>3179</v>
      </c>
      <c r="D77" s="611" t="s">
        <v>3180</v>
      </c>
      <c r="E77" s="618"/>
      <c r="F77" s="621"/>
      <c r="G77" s="627" t="str">
        <f>IF('ZF03'!D57="","W trakcie weryfikacji",IF('ZF03'!D57="Arkusz jest niepoprawny","Arkusz zawiera błędy","Zweryfikowany poprawnie"))</f>
        <v>W trakcie weryfikacji</v>
      </c>
    </row>
    <row r="78" spans="2:7" ht="30" x14ac:dyDescent="0.25">
      <c r="B78" s="535" t="s">
        <v>3181</v>
      </c>
      <c r="C78" s="553" t="s">
        <v>3182</v>
      </c>
      <c r="D78" s="611" t="s">
        <v>3183</v>
      </c>
      <c r="E78" s="618"/>
      <c r="F78" s="621"/>
      <c r="G78" s="627" t="str">
        <f>IF('ZF04'!D57="","W trakcie weryfikacji",IF('ZF04'!D57="Arkusz jest niepoprawny","Arkusz zawiera błędy","Zweryfikowany poprawnie"))</f>
        <v>W trakcie weryfikacji</v>
      </c>
    </row>
    <row r="79" spans="2:7" x14ac:dyDescent="0.25">
      <c r="B79" s="535" t="s">
        <v>3184</v>
      </c>
      <c r="C79" s="553" t="s">
        <v>3185</v>
      </c>
      <c r="D79" s="611" t="s">
        <v>3186</v>
      </c>
      <c r="E79" s="618"/>
      <c r="F79" s="621"/>
      <c r="G79" s="627" t="str">
        <f>IF('ZF05'!D21="","W trakcie weryfikacji",IF('ZF05'!D21="Arkusz jest niepoprawny","Arkusz zawiera błędy","Zweryfikowany poprawnie"))</f>
        <v>W trakcie weryfikacji</v>
      </c>
    </row>
    <row r="80" spans="2:7" x14ac:dyDescent="0.25">
      <c r="B80" s="535" t="s">
        <v>3187</v>
      </c>
      <c r="C80" s="553" t="s">
        <v>3188</v>
      </c>
      <c r="D80" s="611" t="s">
        <v>20</v>
      </c>
      <c r="E80" s="618"/>
      <c r="F80" s="621"/>
      <c r="G80" s="627" t="str">
        <f>IF('ZF06'!D31="","W trakcie weryfikacji",IF('ZF06'!D31="Arkusz jest niepoprawny","Arkusz zawiera błędy","Zweryfikowany poprawnie"))</f>
        <v>W trakcie weryfikacji</v>
      </c>
    </row>
    <row r="81" spans="2:7" x14ac:dyDescent="0.25">
      <c r="B81" s="535" t="s">
        <v>3189</v>
      </c>
      <c r="C81" s="553" t="s">
        <v>3190</v>
      </c>
      <c r="D81" s="611" t="s">
        <v>3191</v>
      </c>
      <c r="E81" s="618"/>
      <c r="F81" s="621"/>
      <c r="G81" s="627" t="str">
        <f>IF('ZF07'!D18="","W trakcie weryfikacji",IF('ZF07'!D18="Arkusz jest niepoprawny","Arkusz zawiera błędy","Zweryfikowany poprawnie"))</f>
        <v>W trakcie weryfikacji</v>
      </c>
    </row>
    <row r="82" spans="2:7" ht="30" x14ac:dyDescent="0.25">
      <c r="B82" s="535" t="s">
        <v>3192</v>
      </c>
      <c r="C82" s="553" t="s">
        <v>3193</v>
      </c>
      <c r="D82" s="611" t="s">
        <v>3194</v>
      </c>
      <c r="E82" s="618"/>
      <c r="F82" s="621"/>
      <c r="G82" s="627" t="str">
        <f>IF('ZF08'!D55="","W trakcie weryfikacji",IF('ZF08'!D55="Arkusz jest niepoprawny","Arkusz zawiera błędy","Zweryfikowany poprawnie"))</f>
        <v>W trakcie weryfikacji</v>
      </c>
    </row>
    <row r="83" spans="2:7" ht="30" x14ac:dyDescent="0.25">
      <c r="B83" s="535" t="s">
        <v>3195</v>
      </c>
      <c r="C83" s="553" t="s">
        <v>3196</v>
      </c>
      <c r="D83" s="611" t="s">
        <v>3197</v>
      </c>
      <c r="E83" s="618"/>
      <c r="F83" s="621"/>
      <c r="G83" s="627" t="str">
        <f>IF('ZF09'!D54="","W trakcie weryfikacji",IF('ZF09'!D54="Arkusz jest niepoprawny","Arkusz zawiera błędy","Zweryfikowany poprawnie"))</f>
        <v>W trakcie weryfikacji</v>
      </c>
    </row>
    <row r="84" spans="2:7" x14ac:dyDescent="0.25">
      <c r="B84" s="535" t="s">
        <v>3198</v>
      </c>
      <c r="C84" s="553" t="s">
        <v>3199</v>
      </c>
      <c r="D84" s="611" t="s">
        <v>3200</v>
      </c>
      <c r="E84" s="618"/>
      <c r="F84" s="621"/>
      <c r="G84" s="627" t="str">
        <f>IF(ZFW01!D17="","W trakcie weryfikacji",IF(ZFW01!D17="Arkusz jest niepoprawny","Arkusz zawiera błędy","Zweryfikowany poprawnie"))</f>
        <v>W trakcie weryfikacji</v>
      </c>
    </row>
    <row r="85" spans="2:7" x14ac:dyDescent="0.25">
      <c r="B85" s="535" t="s">
        <v>3201</v>
      </c>
      <c r="C85" s="553" t="s">
        <v>218</v>
      </c>
      <c r="D85" s="611" t="s">
        <v>3202</v>
      </c>
      <c r="E85" s="618"/>
      <c r="F85" s="621"/>
      <c r="G85" s="627" t="str">
        <f>IF(ZWE01!D17="","W trakcie weryfikacji",IF(ZWE01!D17="Arkusz jest niepoprawny","Arkusz zawiera błędy","Zweryfikowany poprawnie"))</f>
        <v>W trakcie weryfikacji</v>
      </c>
    </row>
    <row r="86" spans="2:7" x14ac:dyDescent="0.25">
      <c r="B86" s="535" t="s">
        <v>3203</v>
      </c>
      <c r="C86" s="553" t="s">
        <v>331</v>
      </c>
      <c r="D86" s="611" t="s">
        <v>3204</v>
      </c>
      <c r="E86" s="618"/>
      <c r="F86" s="621"/>
      <c r="G86" s="627" t="str">
        <f>IF(ZWE02!D17="","W trakcie weryfikacji",IF(ZWE02!D17="Arkusz jest niepoprawny","Arkusz zawiera błędy","Zweryfikowany poprawnie"))</f>
        <v>W trakcie weryfikacji</v>
      </c>
    </row>
    <row r="87" spans="2:7" x14ac:dyDescent="0.25">
      <c r="B87" s="535" t="s">
        <v>3205</v>
      </c>
      <c r="C87" s="553" t="s">
        <v>247</v>
      </c>
      <c r="D87" s="611" t="s">
        <v>3206</v>
      </c>
      <c r="E87" s="618"/>
      <c r="F87" s="621"/>
      <c r="G87" s="627" t="str">
        <f>IF('PUK01'!D18="","W trakcie weryfikacji",IF('PUK01'!D18="Arkusz jest niepoprawny","Arkusz zawiera błędy","Zweryfikowany poprawnie"))</f>
        <v>W trakcie weryfikacji</v>
      </c>
    </row>
    <row r="88" spans="2:7" x14ac:dyDescent="0.25">
      <c r="B88" s="535" t="s">
        <v>3207</v>
      </c>
      <c r="C88" s="553" t="s">
        <v>3208</v>
      </c>
      <c r="D88" s="611" t="s">
        <v>3280</v>
      </c>
      <c r="E88" s="618"/>
      <c r="F88" s="621"/>
      <c r="G88" s="627" t="str">
        <f>IF('PO01'!D59="","W trakcie weryfikacji",IF('PO01'!D59="Arkusz jest niepoprawny","Arkusz zawiera błędy","Zweryfikowany poprawnie"))</f>
        <v>W trakcie weryfikacji</v>
      </c>
    </row>
    <row r="89" spans="2:7" x14ac:dyDescent="0.25">
      <c r="B89" s="535" t="s">
        <v>3209</v>
      </c>
      <c r="C89" s="553" t="s">
        <v>3210</v>
      </c>
      <c r="D89" s="611" t="s">
        <v>3211</v>
      </c>
      <c r="E89" s="618"/>
      <c r="F89" s="621"/>
      <c r="G89" s="627" t="str">
        <f>IF('PO02'!D18="","W trakcie weryfikacji",IF('PO02'!D18="Arkusz jest niepoprawny","Arkusz zawiera błędy","Zweryfikowany poprawnie"))</f>
        <v>W trakcie weryfikacji</v>
      </c>
    </row>
    <row r="90" spans="2:7" x14ac:dyDescent="0.25">
      <c r="B90" s="535" t="s">
        <v>3212</v>
      </c>
      <c r="C90" s="553" t="s">
        <v>3213</v>
      </c>
      <c r="D90" s="611" t="s">
        <v>2424</v>
      </c>
      <c r="E90" s="618"/>
      <c r="F90" s="621"/>
      <c r="G90" s="627" t="str">
        <f>IF('KO01'!D45="","W trakcie weryfikacji",IF('KO01'!D45="Arkusz jest niepoprawny","Arkusz zawiera błędy","Zweryfikowany poprawnie"))</f>
        <v>W trakcie weryfikacji</v>
      </c>
    </row>
    <row r="91" spans="2:7" x14ac:dyDescent="0.25">
      <c r="B91" s="535" t="s">
        <v>3214</v>
      </c>
      <c r="C91" s="553" t="s">
        <v>3215</v>
      </c>
      <c r="D91" s="611" t="s">
        <v>2456</v>
      </c>
      <c r="E91" s="618"/>
      <c r="F91" s="621"/>
      <c r="G91" s="627" t="str">
        <f>IF('PIK01'!D22="","W trakcie weryfikacji",IF('PIK01'!D22="Arkusz jest niepoprawny","Arkusz zawiera błędy","Zweryfikowany poprawnie"))</f>
        <v>W trakcie weryfikacji</v>
      </c>
    </row>
    <row r="92" spans="2:7" x14ac:dyDescent="0.25">
      <c r="B92" s="535" t="s">
        <v>3216</v>
      </c>
      <c r="C92" s="553" t="s">
        <v>3217</v>
      </c>
      <c r="D92" s="611" t="s">
        <v>2480</v>
      </c>
      <c r="E92" s="618"/>
      <c r="F92" s="621"/>
      <c r="G92" s="627" t="str">
        <f>IF('PIK02'!D17="","W trakcie weryfikacji",IF('PIK02'!D17="Arkusz jest niepoprawny","Arkusz zawiera błędy","Zweryfikowany poprawnie"))</f>
        <v>W trakcie weryfikacji</v>
      </c>
    </row>
    <row r="93" spans="2:7" x14ac:dyDescent="0.25">
      <c r="B93" s="535" t="s">
        <v>3218</v>
      </c>
      <c r="C93" s="553" t="s">
        <v>3219</v>
      </c>
      <c r="D93" s="611" t="s">
        <v>754</v>
      </c>
      <c r="E93" s="618"/>
      <c r="F93" s="621"/>
      <c r="G93" s="627" t="str">
        <f>IF('PIK03'!D32="","W trakcie weryfikacji",IF('PIK03'!D32="Arkusz jest niepoprawny","Arkusz zawiera błędy","Zweryfikowany poprawnie"))</f>
        <v>W trakcie weryfikacji</v>
      </c>
    </row>
    <row r="94" spans="2:7" x14ac:dyDescent="0.25">
      <c r="B94" s="535" t="s">
        <v>3220</v>
      </c>
      <c r="C94" s="553" t="s">
        <v>3221</v>
      </c>
      <c r="D94" s="611" t="s">
        <v>784</v>
      </c>
      <c r="E94" s="618"/>
      <c r="F94" s="621"/>
      <c r="G94" s="627" t="str">
        <f>IF('PIK04'!D18="","W trakcie weryfikacji",IF('PIK04'!D18="Arkusz jest niepoprawny","Arkusz zawiera błędy","Zweryfikowany poprawnie"))</f>
        <v>W trakcie weryfikacji</v>
      </c>
    </row>
    <row r="95" spans="2:7" x14ac:dyDescent="0.25">
      <c r="B95" s="535" t="s">
        <v>3222</v>
      </c>
      <c r="C95" s="553" t="s">
        <v>3223</v>
      </c>
      <c r="D95" s="611" t="s">
        <v>3224</v>
      </c>
      <c r="E95" s="618"/>
      <c r="F95" s="621"/>
      <c r="G95" s="627" t="str">
        <f>IF('PIK05'!D11="","W trakcie weryfikacji",IF('PIK05'!D11="Arkusz jest niepoprawny","Arkusz zawiera błędy","Zweryfikowany poprawnie"))</f>
        <v>W trakcie weryfikacji</v>
      </c>
    </row>
    <row r="96" spans="2:7" s="605" customFormat="1" x14ac:dyDescent="0.25">
      <c r="B96" s="603" t="s">
        <v>3225</v>
      </c>
      <c r="C96" s="604" t="s">
        <v>3226</v>
      </c>
      <c r="D96" s="613" t="s">
        <v>2542</v>
      </c>
      <c r="E96" s="619"/>
      <c r="F96" s="622"/>
      <c r="G96" s="627" t="str">
        <f>IF('PIK06'!D29="","W trakcie weryfikacji",IF('PIK06'!D29="Arkusz jest niepoprawny","Arkusz zawiera błędy","Zweryfikowany poprawnie"))</f>
        <v>W trakcie weryfikacji</v>
      </c>
    </row>
    <row r="97" spans="2:7" x14ac:dyDescent="0.25">
      <c r="B97" s="535" t="s">
        <v>3227</v>
      </c>
      <c r="C97" s="553" t="s">
        <v>3228</v>
      </c>
      <c r="D97" s="611" t="s">
        <v>2573</v>
      </c>
      <c r="E97" s="618"/>
      <c r="F97" s="621"/>
      <c r="G97" s="627" t="str">
        <f>IF('PIK07'!D22="","W trakcie weryfikacji",IF('PIK07'!D22="Arkusz jest niepoprawny","Arkusz zawiera błędy","Zweryfikowany poprawnie"))</f>
        <v>W trakcie weryfikacji</v>
      </c>
    </row>
    <row r="98" spans="2:7" x14ac:dyDescent="0.25">
      <c r="B98" s="535" t="s">
        <v>3229</v>
      </c>
      <c r="C98" s="553" t="s">
        <v>3230</v>
      </c>
      <c r="D98" s="611" t="s">
        <v>2588</v>
      </c>
      <c r="E98" s="618"/>
      <c r="F98" s="621"/>
      <c r="G98" s="627" t="str">
        <f>IF('PIK08'!D36="","W trakcie weryfikacji",IF('PIK08'!D36="Arkusz jest niepoprawny","Arkusz zawiera błędy","Zweryfikowany poprawnie"))</f>
        <v>W trakcie weryfikacji</v>
      </c>
    </row>
    <row r="99" spans="2:7" x14ac:dyDescent="0.25">
      <c r="B99" s="535" t="s">
        <v>3231</v>
      </c>
      <c r="C99" s="553" t="s">
        <v>3232</v>
      </c>
      <c r="D99" s="611" t="s">
        <v>3233</v>
      </c>
      <c r="E99" s="618"/>
      <c r="F99" s="621"/>
      <c r="G99" s="627" t="str">
        <f>IF('PIK09'!D29="","W trakcie weryfikacji",IF('PIK09'!D29="Arkusz jest niepoprawny","Arkusz zawiera błędy","Zweryfikowany poprawnie"))</f>
        <v>W trakcie weryfikacji</v>
      </c>
    </row>
    <row r="100" spans="2:7" x14ac:dyDescent="0.25">
      <c r="B100" s="535" t="s">
        <v>3234</v>
      </c>
      <c r="C100" s="553" t="s">
        <v>3235</v>
      </c>
      <c r="D100" s="611" t="s">
        <v>3236</v>
      </c>
      <c r="E100" s="618"/>
      <c r="F100" s="621"/>
      <c r="G100" s="627" t="str">
        <f>IF('PIK10'!D29="","W trakcie weryfikacji",IF('PIK10'!D29="Arkusz jest niepoprawny","Arkusz zawiera błędy","Zweryfikowany poprawnie"))</f>
        <v>W trakcie weryfikacji</v>
      </c>
    </row>
    <row r="101" spans="2:7" x14ac:dyDescent="0.25">
      <c r="B101" s="535" t="s">
        <v>3237</v>
      </c>
      <c r="C101" s="553" t="s">
        <v>3238</v>
      </c>
      <c r="D101" s="611" t="s">
        <v>3239</v>
      </c>
      <c r="E101" s="618"/>
      <c r="F101" s="621"/>
      <c r="G101" s="627" t="str">
        <f>IF('PIK11'!D25="","W trakcie weryfikacji",IF('PIK11'!D25="Arkusz jest niepoprawny","Arkusz zawiera błędy","Zweryfikowany poprawnie"))</f>
        <v>W trakcie weryfikacji</v>
      </c>
    </row>
    <row r="102" spans="2:7" x14ac:dyDescent="0.25">
      <c r="B102" s="535" t="s">
        <v>3240</v>
      </c>
      <c r="C102" s="553" t="s">
        <v>3241</v>
      </c>
      <c r="D102" s="614" t="s">
        <v>3242</v>
      </c>
      <c r="E102" s="618"/>
      <c r="F102" s="621"/>
      <c r="G102" s="627" t="str">
        <f>IF('OA01'!D24="","W trakcie weryfikacji",IF('OA01'!D24="Arkusz jest niepoprawny","Arkusz zawiera błędy","Zweryfikowany poprawnie"))</f>
        <v>W trakcie weryfikacji</v>
      </c>
    </row>
    <row r="103" spans="2:7" x14ac:dyDescent="0.25">
      <c r="B103" s="535" t="s">
        <v>3243</v>
      </c>
      <c r="C103" s="553" t="s">
        <v>3244</v>
      </c>
      <c r="D103" s="614" t="s">
        <v>3245</v>
      </c>
      <c r="E103" s="618"/>
      <c r="F103" s="621"/>
      <c r="G103" s="627" t="str">
        <f>IF('OA02'!D18="","W trakcie weryfikacji",IF('OA02'!D18="Arkusz jest niepoprawny","Arkusz zawiera błędy","Zweryfikowany poprawnie"))</f>
        <v>W trakcie weryfikacji</v>
      </c>
    </row>
    <row r="104" spans="2:7" ht="30" x14ac:dyDescent="0.25">
      <c r="B104" s="535" t="s">
        <v>3246</v>
      </c>
      <c r="C104" s="559" t="s">
        <v>3247</v>
      </c>
      <c r="D104" s="614" t="s">
        <v>3248</v>
      </c>
      <c r="E104" s="618"/>
      <c r="F104" s="621"/>
      <c r="G104" s="627" t="str">
        <f>IF('OA03'!D14="","W trakcie weryfikacji",IF('OA03'!D14="Arkusz jest niepoprawny","Arkusz zawiera błędy","Zweryfikowany poprawnie"))</f>
        <v>W trakcie weryfikacji</v>
      </c>
    </row>
    <row r="105" spans="2:7" x14ac:dyDescent="0.25">
      <c r="B105" s="535" t="s">
        <v>3249</v>
      </c>
      <c r="C105" s="553" t="s">
        <v>3584</v>
      </c>
      <c r="D105" s="611" t="s">
        <v>330</v>
      </c>
      <c r="E105" s="618"/>
      <c r="F105" s="621"/>
      <c r="G105" s="627" t="str">
        <f>IF(IK02A!D41="","W trakcie weryfikacji",IF(IK02A!D41="Arkusz jest niepoprawny","Arkusz zawiera błędy","Zweryfikowany poprawnie"))</f>
        <v>W trakcie weryfikacji</v>
      </c>
    </row>
    <row r="106" spans="2:7" x14ac:dyDescent="0.25">
      <c r="B106" s="535" t="s">
        <v>3250</v>
      </c>
      <c r="C106" s="553" t="s">
        <v>3251</v>
      </c>
      <c r="D106" s="611" t="s">
        <v>3252</v>
      </c>
      <c r="E106" s="618"/>
      <c r="F106" s="621"/>
      <c r="G106" s="627" t="str">
        <f>IF('PLK02'!D46="","W trakcie weryfikacji",IF('PLK02'!D46="Arkusz jest niepoprawny","Arkusz zawiera błędy","Zweryfikowany poprawnie"))</f>
        <v>W trakcie weryfikacji</v>
      </c>
    </row>
    <row r="107" spans="2:7" x14ac:dyDescent="0.25">
      <c r="B107" s="535" t="s">
        <v>3253</v>
      </c>
      <c r="C107" s="553" t="s">
        <v>526</v>
      </c>
      <c r="D107" s="611" t="s">
        <v>2834</v>
      </c>
      <c r="E107" s="618"/>
      <c r="F107" s="621"/>
      <c r="G107" s="627" t="str">
        <f>IF('RPL02'!D19="","W trakcie weryfikacji",IF('RPL02'!D19="Arkusz jest niepoprawny","Arkusz zawiera błędy","Zweryfikowany poprawnie"))</f>
        <v>W trakcie weryfikacji</v>
      </c>
    </row>
    <row r="108" spans="2:7" x14ac:dyDescent="0.25">
      <c r="B108" s="535" t="s">
        <v>3254</v>
      </c>
      <c r="C108" s="553" t="s">
        <v>3255</v>
      </c>
      <c r="D108" s="611" t="s">
        <v>2843</v>
      </c>
      <c r="E108" s="618"/>
      <c r="F108" s="621"/>
      <c r="G108" s="627" t="str">
        <f>IF('RO01'!D9="","W trakcie weryfikacji",IF('RO01'!D9="Arkusz jest niepoprawny","Arkusz zawiera błędy","Zweryfikowany poprawnie"))</f>
        <v>W trakcie weryfikacji</v>
      </c>
    </row>
    <row r="109" spans="2:7" x14ac:dyDescent="0.25">
      <c r="B109" s="535" t="s">
        <v>3256</v>
      </c>
      <c r="C109" s="553" t="s">
        <v>248</v>
      </c>
      <c r="D109" s="611" t="s">
        <v>3257</v>
      </c>
      <c r="E109" s="618"/>
      <c r="F109" s="621"/>
      <c r="G109" s="627" t="str">
        <f>IF(RNIZ01!D28="","W trakcie weryfikacji",IF(RNIZ01!D28="Arkusz jest niepoprawny","Arkusz zawiera błędy","Zweryfikowany poprawnie"))</f>
        <v>W trakcie weryfikacji</v>
      </c>
    </row>
    <row r="110" spans="2:7" ht="30" x14ac:dyDescent="0.25">
      <c r="B110" s="535" t="s">
        <v>3258</v>
      </c>
      <c r="C110" s="553" t="s">
        <v>3259</v>
      </c>
      <c r="D110" s="611" t="s">
        <v>3260</v>
      </c>
      <c r="E110" s="618"/>
      <c r="F110" s="621"/>
      <c r="G110" s="627" t="str">
        <f>IF(RNIZ02!D13="","W trakcie weryfikacji",IF(RNIZ02!D13="Arkusz jest niepoprawny","Arkusz zawiera błędy","Zweryfikowany poprawnie"))</f>
        <v>W trakcie weryfikacji</v>
      </c>
    </row>
    <row r="111" spans="2:7" x14ac:dyDescent="0.25">
      <c r="B111" s="535" t="s">
        <v>3261</v>
      </c>
      <c r="C111" s="553" t="s">
        <v>3262</v>
      </c>
      <c r="D111" s="611" t="s">
        <v>2860</v>
      </c>
      <c r="E111" s="618"/>
      <c r="F111" s="621"/>
      <c r="G111" s="627" t="str">
        <f>IF('DZ01'!D16="","W trakcie weryfikacji",IF('DZ01'!D16="Arkusz jest niepoprawny","Arkusz zawiera błędy","Zweryfikowany poprawnie"))</f>
        <v>W trakcie weryfikacji</v>
      </c>
    </row>
    <row r="112" spans="2:7" x14ac:dyDescent="0.25">
      <c r="B112" s="535" t="s">
        <v>3263</v>
      </c>
      <c r="C112" s="553" t="s">
        <v>3264</v>
      </c>
      <c r="D112" s="611" t="s">
        <v>341</v>
      </c>
      <c r="E112" s="618"/>
      <c r="F112" s="621"/>
      <c r="G112" s="627" t="str">
        <f>IF('PKZ02'!D31="","W trakcie weryfikacji",IF('PKZ02'!D31="Arkusz jest niepoprawny","Arkusz zawiera błędy","Zweryfikowany poprawnie"))</f>
        <v>W trakcie weryfikacji</v>
      </c>
    </row>
    <row r="113" spans="2:7" x14ac:dyDescent="0.25">
      <c r="B113" s="535" t="s">
        <v>3265</v>
      </c>
      <c r="C113" s="553" t="s">
        <v>3266</v>
      </c>
      <c r="D113" s="611" t="s">
        <v>3267</v>
      </c>
      <c r="E113" s="618"/>
      <c r="F113" s="621"/>
      <c r="G113" s="627" t="str">
        <f>IF('PKZ03'!D46="","W trakcie weryfikacji",IF('PKZ03'!D46="Arkusz jest niepoprawny","Arkusz zawiera błędy","Zweryfikowany poprawnie"))</f>
        <v>W trakcie weryfikacji</v>
      </c>
    </row>
    <row r="114" spans="2:7" x14ac:dyDescent="0.25">
      <c r="B114" s="535" t="s">
        <v>3268</v>
      </c>
      <c r="C114" s="553" t="s">
        <v>3269</v>
      </c>
      <c r="D114" s="611" t="s">
        <v>3270</v>
      </c>
      <c r="E114" s="618"/>
      <c r="F114" s="621"/>
      <c r="G114" s="627" t="str">
        <f>IF('FS01'!D14="","W trakcie weryfikacji",IF('FS01'!D14="Arkusz jest niepoprawny","Arkusz zawiera błędy","Zweryfikowany poprawnie"))</f>
        <v>W trakcie weryfikacji</v>
      </c>
    </row>
    <row r="115" spans="2:7" ht="30" x14ac:dyDescent="0.25">
      <c r="B115" s="535" t="s">
        <v>3271</v>
      </c>
      <c r="C115" s="553" t="s">
        <v>3272</v>
      </c>
      <c r="D115" s="611" t="s">
        <v>3273</v>
      </c>
      <c r="E115" s="618"/>
      <c r="F115" s="621"/>
      <c r="G115" s="627" t="str">
        <f>IF(ZAB01!D20="","W trakcie weryfikacji",IF(ZAB01!D20="Arkusz jest niepoprawny","Arkusz zawiera błędy","Zweryfikowany poprawnie"))</f>
        <v>W trakcie weryfikacji</v>
      </c>
    </row>
    <row r="116" spans="2:7" ht="30" x14ac:dyDescent="0.25">
      <c r="B116" s="535" t="s">
        <v>3274</v>
      </c>
      <c r="C116" s="553" t="s">
        <v>3275</v>
      </c>
      <c r="D116" s="611" t="s">
        <v>3276</v>
      </c>
      <c r="E116" s="618"/>
      <c r="F116" s="621"/>
      <c r="G116" s="627" t="str">
        <f>IF(ZAB02!D17="","W trakcie weryfikacji",IF(ZAB02!D17="Arkusz jest niepoprawny","Arkusz zawiera błędy","Zweryfikowany poprawnie"))</f>
        <v>W trakcie weryfikacji</v>
      </c>
    </row>
    <row r="117" spans="2:7" ht="15.75" thickBot="1" x14ac:dyDescent="0.3">
      <c r="B117" s="554" t="s">
        <v>3277</v>
      </c>
      <c r="C117" s="555" t="s">
        <v>3278</v>
      </c>
      <c r="D117" s="615" t="s">
        <v>2993</v>
      </c>
      <c r="E117" s="620"/>
      <c r="F117" s="623"/>
      <c r="G117" s="628" t="str">
        <f>IF(ZAB03!D16="","W trakcie weryfikacji",IF(ZAB03!D16="Arkusz jest niepoprawny","Arkusz zawiera błędy","Zweryfikowany poprawnie"))</f>
        <v>W trakcie weryfikacji</v>
      </c>
    </row>
    <row r="118" spans="2:7" x14ac:dyDescent="0.25">
      <c r="B118" s="6"/>
      <c r="C118" s="6"/>
      <c r="D118" s="6"/>
    </row>
    <row r="119" spans="2:7" x14ac:dyDescent="0.25">
      <c r="B119" s="6"/>
      <c r="C119" s="6"/>
      <c r="D119" s="6"/>
    </row>
    <row r="120" spans="2:7" x14ac:dyDescent="0.25">
      <c r="B120" s="556"/>
      <c r="C120" s="6"/>
      <c r="D120" s="6"/>
    </row>
    <row r="121" spans="2:7" x14ac:dyDescent="0.25">
      <c r="B121" s="556"/>
      <c r="C121" s="6"/>
      <c r="D121" s="6"/>
    </row>
  </sheetData>
  <mergeCells count="6">
    <mergeCell ref="E1:F1"/>
    <mergeCell ref="B4:B5"/>
    <mergeCell ref="C4:C5"/>
    <mergeCell ref="D4:D5"/>
    <mergeCell ref="E4:F4"/>
    <mergeCell ref="E5:F5"/>
  </mergeCells>
  <conditionalFormatting sqref="G6">
    <cfRule type="containsText" dxfId="500" priority="10" operator="containsText" text="Arkusz zawiera błędy">
      <formula>NOT(ISERROR(SEARCH("Arkusz zawiera błędy",G6)))</formula>
    </cfRule>
    <cfRule type="containsText" dxfId="499" priority="11" operator="containsText" text="Zweryfikowany poprawnie">
      <formula>NOT(ISERROR(SEARCH("Zweryfikowany poprawnie",G6)))</formula>
    </cfRule>
  </conditionalFormatting>
  <conditionalFormatting sqref="G6">
    <cfRule type="containsText" dxfId="498" priority="12" operator="containsText" text="Arkusz zawiera błedy">
      <formula>NOT(ISERROR(SEARCH("Arkusz zawiera błedy",G6)))</formula>
    </cfRule>
  </conditionalFormatting>
  <conditionalFormatting sqref="G6">
    <cfRule type="containsText" dxfId="497" priority="7" operator="containsText" text="Zweryfikowany poprawnie">
      <formula>NOT(ISERROR(SEARCH("Zweryfikowany poprawnie",G6)))</formula>
    </cfRule>
    <cfRule type="containsText" dxfId="496" priority="8" operator="containsText" text="Arkusz zawiera błędy">
      <formula>NOT(ISERROR(SEARCH("Arkusz zawiera błędy",G6)))</formula>
    </cfRule>
    <cfRule type="containsText" dxfId="495" priority="9" operator="containsText" text="Arkusz zawiera błedy">
      <formula>NOT(ISERROR(SEARCH("Arkusz zawiera błedy",G6)))</formula>
    </cfRule>
  </conditionalFormatting>
  <conditionalFormatting sqref="G7:G117">
    <cfRule type="containsText" dxfId="494" priority="4" operator="containsText" text="Arkusz zawiera błędy">
      <formula>NOT(ISERROR(SEARCH("Arkusz zawiera błędy",G7)))</formula>
    </cfRule>
    <cfRule type="containsText" dxfId="493" priority="5" operator="containsText" text="Zweryfikowany poprawnie">
      <formula>NOT(ISERROR(SEARCH("Zweryfikowany poprawnie",G7)))</formula>
    </cfRule>
  </conditionalFormatting>
  <conditionalFormatting sqref="G7:G117">
    <cfRule type="containsText" dxfId="492" priority="6" operator="containsText" text="Arkusz zawiera błedy">
      <formula>NOT(ISERROR(SEARCH("Arkusz zawiera błedy",G7)))</formula>
    </cfRule>
  </conditionalFormatting>
  <conditionalFormatting sqref="G7:G117">
    <cfRule type="containsText" dxfId="491" priority="1" operator="containsText" text="Zweryfikowany poprawnie">
      <formula>NOT(ISERROR(SEARCH("Zweryfikowany poprawnie",G7)))</formula>
    </cfRule>
    <cfRule type="containsText" dxfId="490" priority="2" operator="containsText" text="Arkusz zawiera błędy">
      <formula>NOT(ISERROR(SEARCH("Arkusz zawiera błędy",G7)))</formula>
    </cfRule>
    <cfRule type="containsText" dxfId="489" priority="3" operator="containsText" text="Arkusz zawiera błedy">
      <formula>NOT(ISERROR(SEARCH("Arkusz zawiera błedy",G7)))</formula>
    </cfRule>
  </conditionalFormatting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workbookViewId="0">
      <selection activeCell="D6" sqref="D6:H18"/>
    </sheetView>
  </sheetViews>
  <sheetFormatPr defaultRowHeight="15" x14ac:dyDescent="0.25"/>
  <cols>
    <col min="3" max="3" width="65" bestFit="1" customWidth="1"/>
    <col min="4" max="8" width="13.5703125" customWidth="1"/>
  </cols>
  <sheetData>
    <row r="1" spans="2:9" ht="15.75" x14ac:dyDescent="0.25">
      <c r="B1" s="306" t="s">
        <v>1</v>
      </c>
      <c r="H1" s="2" t="s">
        <v>3283</v>
      </c>
    </row>
    <row r="2" spans="2:9" x14ac:dyDescent="0.25">
      <c r="B2" s="351" t="s">
        <v>1168</v>
      </c>
    </row>
    <row r="3" spans="2:9" ht="15.75" thickBot="1" x14ac:dyDescent="0.3"/>
    <row r="4" spans="2:9" ht="90" x14ac:dyDescent="0.25">
      <c r="B4" s="1324" t="s">
        <v>643</v>
      </c>
      <c r="C4" s="1325"/>
      <c r="D4" s="785" t="s">
        <v>1103</v>
      </c>
      <c r="E4" s="786" t="s">
        <v>1144</v>
      </c>
      <c r="F4" s="786" t="s">
        <v>1145</v>
      </c>
      <c r="G4" s="786" t="s">
        <v>18</v>
      </c>
      <c r="H4" s="787" t="s">
        <v>11</v>
      </c>
    </row>
    <row r="5" spans="2:9" ht="15.75" thickBot="1" x14ac:dyDescent="0.3">
      <c r="B5" s="1326"/>
      <c r="C5" s="1327"/>
      <c r="D5" s="761" t="s">
        <v>145</v>
      </c>
      <c r="E5" s="773" t="s">
        <v>146</v>
      </c>
      <c r="F5" s="773" t="s">
        <v>147</v>
      </c>
      <c r="G5" s="773" t="s">
        <v>148</v>
      </c>
      <c r="H5" s="762" t="s">
        <v>153</v>
      </c>
    </row>
    <row r="6" spans="2:9" x14ac:dyDescent="0.25">
      <c r="B6" s="715" t="s">
        <v>1169</v>
      </c>
      <c r="C6" s="741" t="s">
        <v>300</v>
      </c>
      <c r="D6" s="763"/>
      <c r="E6" s="774"/>
      <c r="F6" s="774"/>
      <c r="G6" s="774"/>
      <c r="H6" s="764"/>
      <c r="I6" s="425" t="str">
        <f>IF(COUNTBLANK(D6:H6)=5,"",IF(COUNTBLANK(D6:H6)=0,"Weryfikacja wiersza OK","Należy wypełnić wszystkie pola w bieżącym wierszu"))</f>
        <v/>
      </c>
    </row>
    <row r="7" spans="2:9" x14ac:dyDescent="0.25">
      <c r="B7" s="653" t="s">
        <v>1170</v>
      </c>
      <c r="C7" s="658" t="s">
        <v>85</v>
      </c>
      <c r="D7" s="690"/>
      <c r="E7" s="690"/>
      <c r="F7" s="690"/>
      <c r="G7" s="690"/>
      <c r="H7" s="690"/>
      <c r="I7" s="425" t="str">
        <f t="shared" ref="I7:I18" si="0">IF(COUNTBLANK(D7:H7)=5,"",IF(COUNTBLANK(D7:H7)=0,"Weryfikacja wiersza OK","Należy wypełnić wszystkie pola w bieżącym wierszu"))</f>
        <v/>
      </c>
    </row>
    <row r="8" spans="2:9" x14ac:dyDescent="0.25">
      <c r="B8" s="653" t="s">
        <v>1171</v>
      </c>
      <c r="C8" s="658" t="s">
        <v>1091</v>
      </c>
      <c r="D8" s="690"/>
      <c r="E8" s="690"/>
      <c r="F8" s="690"/>
      <c r="G8" s="690"/>
      <c r="H8" s="690"/>
      <c r="I8" s="425" t="str">
        <f t="shared" si="0"/>
        <v/>
      </c>
    </row>
    <row r="9" spans="2:9" x14ac:dyDescent="0.25">
      <c r="B9" s="653" t="s">
        <v>1172</v>
      </c>
      <c r="C9" s="658" t="s">
        <v>33</v>
      </c>
      <c r="D9" s="690"/>
      <c r="E9" s="690"/>
      <c r="F9" s="690"/>
      <c r="G9" s="690"/>
      <c r="H9" s="690"/>
      <c r="I9" s="425" t="str">
        <f t="shared" si="0"/>
        <v/>
      </c>
    </row>
    <row r="10" spans="2:9" x14ac:dyDescent="0.25">
      <c r="B10" s="653" t="s">
        <v>1173</v>
      </c>
      <c r="C10" s="745" t="s">
        <v>1094</v>
      </c>
      <c r="D10" s="766"/>
      <c r="E10" s="766"/>
      <c r="F10" s="766"/>
      <c r="G10" s="766"/>
      <c r="H10" s="766"/>
      <c r="I10" s="425" t="str">
        <f t="shared" si="0"/>
        <v/>
      </c>
    </row>
    <row r="11" spans="2:9" x14ac:dyDescent="0.25">
      <c r="B11" s="653" t="s">
        <v>1174</v>
      </c>
      <c r="C11" s="658" t="s">
        <v>57</v>
      </c>
      <c r="D11" s="690"/>
      <c r="E11" s="690"/>
      <c r="F11" s="690"/>
      <c r="G11" s="690"/>
      <c r="H11" s="690"/>
      <c r="I11" s="425" t="str">
        <f t="shared" si="0"/>
        <v/>
      </c>
    </row>
    <row r="12" spans="2:9" x14ac:dyDescent="0.25">
      <c r="B12" s="653" t="s">
        <v>1175</v>
      </c>
      <c r="C12" s="658" t="s">
        <v>58</v>
      </c>
      <c r="D12" s="690"/>
      <c r="E12" s="690"/>
      <c r="F12" s="690"/>
      <c r="G12" s="690"/>
      <c r="H12" s="690"/>
      <c r="I12" s="425" t="str">
        <f t="shared" si="0"/>
        <v/>
      </c>
    </row>
    <row r="13" spans="2:9" x14ac:dyDescent="0.25">
      <c r="B13" s="653" t="s">
        <v>1176</v>
      </c>
      <c r="C13" s="658" t="s">
        <v>59</v>
      </c>
      <c r="D13" s="690"/>
      <c r="E13" s="690"/>
      <c r="F13" s="690"/>
      <c r="G13" s="690"/>
      <c r="H13" s="690"/>
      <c r="I13" s="425" t="str">
        <f t="shared" si="0"/>
        <v/>
      </c>
    </row>
    <row r="14" spans="2:9" x14ac:dyDescent="0.25">
      <c r="B14" s="653" t="s">
        <v>1177</v>
      </c>
      <c r="C14" s="658" t="s">
        <v>60</v>
      </c>
      <c r="D14" s="690"/>
      <c r="E14" s="690"/>
      <c r="F14" s="690"/>
      <c r="G14" s="690"/>
      <c r="H14" s="690"/>
      <c r="I14" s="425" t="str">
        <f t="shared" si="0"/>
        <v/>
      </c>
    </row>
    <row r="15" spans="2:9" x14ac:dyDescent="0.25">
      <c r="B15" s="653" t="s">
        <v>1178</v>
      </c>
      <c r="C15" s="658" t="s">
        <v>62</v>
      </c>
      <c r="D15" s="690"/>
      <c r="E15" s="690"/>
      <c r="F15" s="690"/>
      <c r="G15" s="690"/>
      <c r="H15" s="690"/>
      <c r="I15" s="425" t="str">
        <f t="shared" si="0"/>
        <v/>
      </c>
    </row>
    <row r="16" spans="2:9" x14ac:dyDescent="0.25">
      <c r="B16" s="653" t="s">
        <v>1179</v>
      </c>
      <c r="C16" s="658" t="s">
        <v>61</v>
      </c>
      <c r="D16" s="690"/>
      <c r="E16" s="690"/>
      <c r="F16" s="690"/>
      <c r="G16" s="690"/>
      <c r="H16" s="690"/>
      <c r="I16" s="425" t="str">
        <f t="shared" si="0"/>
        <v/>
      </c>
    </row>
    <row r="17" spans="2:9" ht="15.75" thickBot="1" x14ac:dyDescent="0.3">
      <c r="B17" s="777" t="s">
        <v>1180</v>
      </c>
      <c r="C17" s="754" t="s">
        <v>33</v>
      </c>
      <c r="D17" s="768"/>
      <c r="E17" s="768"/>
      <c r="F17" s="768"/>
      <c r="G17" s="768"/>
      <c r="H17" s="768"/>
      <c r="I17" s="425" t="str">
        <f t="shared" si="0"/>
        <v/>
      </c>
    </row>
    <row r="18" spans="2:9" ht="15.75" thickBot="1" x14ac:dyDescent="0.3">
      <c r="B18" s="673" t="s">
        <v>1181</v>
      </c>
      <c r="C18" s="788" t="s">
        <v>87</v>
      </c>
      <c r="D18" s="770"/>
      <c r="E18" s="770"/>
      <c r="F18" s="770"/>
      <c r="G18" s="770"/>
      <c r="H18" s="770"/>
      <c r="I18" s="425" t="str">
        <f t="shared" si="0"/>
        <v/>
      </c>
    </row>
    <row r="20" spans="2:9" x14ac:dyDescent="0.25">
      <c r="C20" s="2" t="s">
        <v>3590</v>
      </c>
    </row>
    <row r="21" spans="2:9" x14ac:dyDescent="0.25">
      <c r="C21" t="s">
        <v>1169</v>
      </c>
      <c r="D21" s="601" t="str">
        <f>IF(D6="","",IF(ROUND(SUM(D7:D9),2)=ROUND(D6,2),"OK","Błąd sumy częściowej"))</f>
        <v/>
      </c>
      <c r="E21" s="601" t="str">
        <f t="shared" ref="E21:H21" si="1">IF(E6="","",IF(ROUND(SUM(E7:E9),2)=ROUND(E6,2),"OK","Błąd sumy częściowej"))</f>
        <v/>
      </c>
      <c r="F21" s="601" t="str">
        <f t="shared" si="1"/>
        <v/>
      </c>
      <c r="G21" s="601" t="str">
        <f t="shared" si="1"/>
        <v/>
      </c>
      <c r="H21" s="601" t="str">
        <f t="shared" si="1"/>
        <v/>
      </c>
    </row>
    <row r="22" spans="2:9" x14ac:dyDescent="0.25">
      <c r="C22" t="s">
        <v>1173</v>
      </c>
      <c r="D22" s="601" t="str">
        <f>IF(D10="","",IF(ROUND(SUM(D11:D17),2)=ROUND(D10,2),"OK","Błąd sumy częściowej"))</f>
        <v/>
      </c>
      <c r="E22" s="601" t="str">
        <f t="shared" ref="E22:H22" si="2">IF(E10="","",IF(ROUND(SUM(E11:E17),2)=ROUND(E10,2),"OK","Błąd sumy częściowej"))</f>
        <v/>
      </c>
      <c r="F22" s="601" t="str">
        <f t="shared" si="2"/>
        <v/>
      </c>
      <c r="G22" s="601" t="str">
        <f t="shared" si="2"/>
        <v/>
      </c>
      <c r="H22" s="601" t="str">
        <f t="shared" si="2"/>
        <v/>
      </c>
    </row>
    <row r="23" spans="2:9" x14ac:dyDescent="0.25">
      <c r="C23" t="s">
        <v>1181</v>
      </c>
      <c r="D23" s="601" t="str">
        <f>IF(D18="","",IF(ROUND(SUM(D6,D10),2)=ROUND(D18,2),"OK","Błąd sumy częściowej"))</f>
        <v/>
      </c>
      <c r="E23" s="601" t="str">
        <f t="shared" ref="E23:H23" si="3">IF(E18="","",IF(ROUND(SUM(E6,E10),2)=ROUND(E18,2),"OK","Błąd sumy częściowej"))</f>
        <v/>
      </c>
      <c r="F23" s="601" t="str">
        <f t="shared" si="3"/>
        <v/>
      </c>
      <c r="G23" s="601" t="str">
        <f t="shared" si="3"/>
        <v/>
      </c>
      <c r="H23" s="601" t="str">
        <f t="shared" si="3"/>
        <v/>
      </c>
    </row>
    <row r="25" spans="2:9" x14ac:dyDescent="0.25">
      <c r="C25" s="18" t="s">
        <v>3617</v>
      </c>
      <c r="D25" s="601" t="str">
        <f>IF(COUNTBLANK(I6:I18)=13,"",IF(AND(COUNTIF(I6:I18,"Weryfikacja wiersza OK")=13,COUNTIF(D21:H23,"OK")=15),"Arkusz jest zwalidowany poprawnie","Arkusz jest niepoprawny"))</f>
        <v/>
      </c>
    </row>
  </sheetData>
  <mergeCells count="1">
    <mergeCell ref="B4:C5"/>
  </mergeCells>
  <conditionalFormatting sqref="I6:I18">
    <cfRule type="containsText" dxfId="412" priority="4" operator="containsText" text="Weryfikacja wiersza OK">
      <formula>NOT(ISERROR(SEARCH("Weryfikacja wiersza OK",I6)))</formula>
    </cfRule>
  </conditionalFormatting>
  <conditionalFormatting sqref="I6:I18">
    <cfRule type="cellIs" dxfId="411" priority="3" operator="equal">
      <formula>"Weryfikacja bieżącego wiersza: OK"</formula>
    </cfRule>
  </conditionalFormatting>
  <conditionalFormatting sqref="D21:H23">
    <cfRule type="containsText" dxfId="410" priority="2" operator="containsText" text="OK">
      <formula>NOT(ISERROR(SEARCH("OK",D21)))</formula>
    </cfRule>
  </conditionalFormatting>
  <conditionalFormatting sqref="D25">
    <cfRule type="containsText" dxfId="409" priority="1" operator="containsText" text="Arkusz jest zwalidowany poprawnie">
      <formula>NOT(ISERROR(SEARCH("Arkusz jest zwalidowany poprawnie",D25)))</formula>
    </cfRule>
  </conditionalFormatting>
  <pageMargins left="0.7" right="0.7" top="0.75" bottom="0.75" header="0.3" footer="0.3"/>
  <pageSetup paperSize="9" orientation="portrait" r:id="rId1"/>
  <ignoredErrors>
    <ignoredError sqref="D22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workbookViewId="0">
      <selection activeCell="B4" sqref="B4:E23"/>
    </sheetView>
  </sheetViews>
  <sheetFormatPr defaultRowHeight="15" x14ac:dyDescent="0.25"/>
  <cols>
    <col min="1" max="2" width="9.140625" style="6"/>
    <col min="3" max="3" width="57.5703125" style="6" customWidth="1"/>
    <col min="4" max="5" width="13.5703125" style="6" customWidth="1"/>
    <col min="6" max="16384" width="9.140625" style="6"/>
  </cols>
  <sheetData>
    <row r="1" spans="2:6" ht="15.75" x14ac:dyDescent="0.25">
      <c r="B1" s="306" t="s">
        <v>329</v>
      </c>
    </row>
    <row r="2" spans="2:6" x14ac:dyDescent="0.25">
      <c r="B2" s="351" t="s">
        <v>1218</v>
      </c>
    </row>
    <row r="3" spans="2:6" ht="15.75" thickBot="1" x14ac:dyDescent="0.3"/>
    <row r="4" spans="2:6" ht="90" x14ac:dyDescent="0.25">
      <c r="B4" s="1330"/>
      <c r="C4" s="1331"/>
      <c r="D4" s="785" t="s">
        <v>1182</v>
      </c>
      <c r="E4" s="787" t="s">
        <v>1183</v>
      </c>
    </row>
    <row r="5" spans="2:6" ht="15.75" thickBot="1" x14ac:dyDescent="0.3">
      <c r="B5" s="1332"/>
      <c r="C5" s="1333"/>
      <c r="D5" s="789" t="s">
        <v>145</v>
      </c>
      <c r="E5" s="790" t="s">
        <v>146</v>
      </c>
    </row>
    <row r="6" spans="2:6" x14ac:dyDescent="0.25">
      <c r="B6" s="709" t="s">
        <v>1184</v>
      </c>
      <c r="C6" s="791" t="s">
        <v>1185</v>
      </c>
      <c r="D6" s="792"/>
      <c r="E6" s="793"/>
      <c r="F6" s="425" t="str">
        <f>IF(COUNTBLANK(D6:E6)=2,"",IF(COUNTBLANK(D6:E6)=0,"Weryfikacja wiersza OK","Należy wypełnić wszystkie pola w bieżącym wierszu"))</f>
        <v/>
      </c>
    </row>
    <row r="7" spans="2:6" x14ac:dyDescent="0.25">
      <c r="B7" s="711" t="s">
        <v>1186</v>
      </c>
      <c r="C7" s="794" t="s">
        <v>1187</v>
      </c>
      <c r="D7" s="795"/>
      <c r="E7" s="796"/>
      <c r="F7" s="425" t="str">
        <f t="shared" ref="F7:F23" si="0">IF(COUNTBLANK(D7:E7)=2,"",IF(COUNTBLANK(D7:E7)=0,"Weryfikacja wiersza OK","Należy wypełnić wszystkie pola w bieżącym wierszu"))</f>
        <v/>
      </c>
    </row>
    <row r="8" spans="2:6" x14ac:dyDescent="0.25">
      <c r="B8" s="711" t="s">
        <v>1188</v>
      </c>
      <c r="C8" s="700" t="s">
        <v>1189</v>
      </c>
      <c r="D8" s="797"/>
      <c r="E8" s="798"/>
      <c r="F8" s="425" t="str">
        <f t="shared" si="0"/>
        <v/>
      </c>
    </row>
    <row r="9" spans="2:6" x14ac:dyDescent="0.25">
      <c r="B9" s="711" t="s">
        <v>1190</v>
      </c>
      <c r="C9" s="700" t="s">
        <v>1191</v>
      </c>
      <c r="D9" s="797"/>
      <c r="E9" s="798"/>
      <c r="F9" s="425" t="str">
        <f t="shared" si="0"/>
        <v/>
      </c>
    </row>
    <row r="10" spans="2:6" x14ac:dyDescent="0.25">
      <c r="B10" s="711" t="s">
        <v>1192</v>
      </c>
      <c r="C10" s="700" t="s">
        <v>1193</v>
      </c>
      <c r="D10" s="797"/>
      <c r="E10" s="798"/>
      <c r="F10" s="425" t="str">
        <f t="shared" si="0"/>
        <v/>
      </c>
    </row>
    <row r="11" spans="2:6" x14ac:dyDescent="0.25">
      <c r="B11" s="711" t="s">
        <v>1194</v>
      </c>
      <c r="C11" s="700" t="s">
        <v>1195</v>
      </c>
      <c r="D11" s="797"/>
      <c r="E11" s="798"/>
      <c r="F11" s="425" t="str">
        <f t="shared" si="0"/>
        <v/>
      </c>
    </row>
    <row r="12" spans="2:6" x14ac:dyDescent="0.25">
      <c r="B12" s="711" t="s">
        <v>1196</v>
      </c>
      <c r="C12" s="700" t="s">
        <v>1197</v>
      </c>
      <c r="D12" s="797"/>
      <c r="E12" s="798"/>
      <c r="F12" s="425" t="str">
        <f t="shared" si="0"/>
        <v/>
      </c>
    </row>
    <row r="13" spans="2:6" x14ac:dyDescent="0.25">
      <c r="B13" s="711" t="s">
        <v>1198</v>
      </c>
      <c r="C13" s="700" t="s">
        <v>1199</v>
      </c>
      <c r="D13" s="797"/>
      <c r="E13" s="798"/>
      <c r="F13" s="425" t="str">
        <f t="shared" si="0"/>
        <v/>
      </c>
    </row>
    <row r="14" spans="2:6" x14ac:dyDescent="0.25">
      <c r="B14" s="711" t="s">
        <v>1200</v>
      </c>
      <c r="C14" s="794" t="s">
        <v>649</v>
      </c>
      <c r="D14" s="795"/>
      <c r="E14" s="796"/>
      <c r="F14" s="425" t="str">
        <f t="shared" si="0"/>
        <v/>
      </c>
    </row>
    <row r="15" spans="2:6" x14ac:dyDescent="0.25">
      <c r="B15" s="711" t="s">
        <v>1201</v>
      </c>
      <c r="C15" s="700" t="s">
        <v>1202</v>
      </c>
      <c r="D15" s="797"/>
      <c r="E15" s="798"/>
      <c r="F15" s="425" t="str">
        <f t="shared" si="0"/>
        <v/>
      </c>
    </row>
    <row r="16" spans="2:6" x14ac:dyDescent="0.25">
      <c r="B16" s="711" t="s">
        <v>1203</v>
      </c>
      <c r="C16" s="700" t="s">
        <v>1204</v>
      </c>
      <c r="D16" s="797"/>
      <c r="E16" s="798"/>
      <c r="F16" s="425" t="str">
        <f t="shared" si="0"/>
        <v/>
      </c>
    </row>
    <row r="17" spans="2:6" x14ac:dyDescent="0.25">
      <c r="B17" s="711" t="s">
        <v>1205</v>
      </c>
      <c r="C17" s="700" t="s">
        <v>1206</v>
      </c>
      <c r="D17" s="797"/>
      <c r="E17" s="798"/>
      <c r="F17" s="425" t="str">
        <f t="shared" si="0"/>
        <v/>
      </c>
    </row>
    <row r="18" spans="2:6" x14ac:dyDescent="0.25">
      <c r="B18" s="711" t="s">
        <v>1207</v>
      </c>
      <c r="C18" s="794" t="s">
        <v>1208</v>
      </c>
      <c r="D18" s="795"/>
      <c r="E18" s="796"/>
      <c r="F18" s="425" t="str">
        <f t="shared" si="0"/>
        <v/>
      </c>
    </row>
    <row r="19" spans="2:6" x14ac:dyDescent="0.25">
      <c r="B19" s="711" t="s">
        <v>1209</v>
      </c>
      <c r="C19" s="658" t="s">
        <v>1210</v>
      </c>
      <c r="D19" s="797"/>
      <c r="E19" s="798"/>
      <c r="F19" s="425" t="str">
        <f t="shared" si="0"/>
        <v/>
      </c>
    </row>
    <row r="20" spans="2:6" x14ac:dyDescent="0.25">
      <c r="B20" s="711" t="s">
        <v>1211</v>
      </c>
      <c r="C20" s="658" t="s">
        <v>1212</v>
      </c>
      <c r="D20" s="797"/>
      <c r="E20" s="798"/>
      <c r="F20" s="425" t="str">
        <f t="shared" si="0"/>
        <v/>
      </c>
    </row>
    <row r="21" spans="2:6" ht="30" x14ac:dyDescent="0.25">
      <c r="B21" s="711" t="s">
        <v>1213</v>
      </c>
      <c r="C21" s="718" t="s">
        <v>1214</v>
      </c>
      <c r="D21" s="797"/>
      <c r="E21" s="798"/>
      <c r="F21" s="425" t="str">
        <f t="shared" si="0"/>
        <v/>
      </c>
    </row>
    <row r="22" spans="2:6" ht="15.75" thickBot="1" x14ac:dyDescent="0.3">
      <c r="B22" s="799" t="s">
        <v>1215</v>
      </c>
      <c r="C22" s="800" t="s">
        <v>1216</v>
      </c>
      <c r="D22" s="801"/>
      <c r="E22" s="802"/>
      <c r="F22" s="425" t="str">
        <f t="shared" si="0"/>
        <v/>
      </c>
    </row>
    <row r="23" spans="2:6" ht="15.75" thickBot="1" x14ac:dyDescent="0.3">
      <c r="B23" s="803" t="s">
        <v>1217</v>
      </c>
      <c r="C23" s="804" t="s">
        <v>87</v>
      </c>
      <c r="D23" s="805"/>
      <c r="E23" s="806"/>
      <c r="F23" s="425" t="str">
        <f t="shared" si="0"/>
        <v/>
      </c>
    </row>
    <row r="25" spans="2:6" x14ac:dyDescent="0.25">
      <c r="C25" s="2" t="s">
        <v>3590</v>
      </c>
    </row>
    <row r="26" spans="2:6" x14ac:dyDescent="0.25">
      <c r="C26" s="6" t="s">
        <v>1186</v>
      </c>
      <c r="D26" s="601" t="str">
        <f>IF(D7="","",IF(ROUND(SUM(D8:D13),2)=ROUND(D7,2),"OK","Błąd sumy częściowej"))</f>
        <v/>
      </c>
      <c r="E26" s="601" t="str">
        <f>IF(E7="","",IF(ROUND(SUM(E8:E13),2)=ROUND(E7,2),"OK","Błąd sumy częściowej"))</f>
        <v/>
      </c>
    </row>
    <row r="27" spans="2:6" x14ac:dyDescent="0.25">
      <c r="C27" s="6" t="s">
        <v>1200</v>
      </c>
      <c r="D27" s="601" t="str">
        <f>IF(D14="","",IF(ROUND(SUM(D15:D17),2)=ROUND(D14,2),"OK","Błąd sumy częściowej"))</f>
        <v/>
      </c>
      <c r="E27" s="601" t="str">
        <f>IF(E14="","",IF(ROUND(SUM(E15:E17),2)=ROUND(E14,2),"OK","Błąd sumy częściowej"))</f>
        <v/>
      </c>
    </row>
    <row r="28" spans="2:6" x14ac:dyDescent="0.25">
      <c r="C28" s="6" t="s">
        <v>1207</v>
      </c>
      <c r="D28" s="601" t="str">
        <f>IF(D18="","",IF(ROUND(SUM(D19:D20),2)=ROUND(D18,2),"OK","Błąd sumy częściowej"))</f>
        <v/>
      </c>
      <c r="E28" s="601" t="str">
        <f>IF(E18="","",IF(ROUND(SUM(E19:E20),2)=ROUND(E18,2),"OK","Błąd sumy częściowej"))</f>
        <v/>
      </c>
    </row>
    <row r="29" spans="2:6" x14ac:dyDescent="0.25">
      <c r="C29" s="6" t="s">
        <v>1217</v>
      </c>
      <c r="D29" s="601" t="str">
        <f>IF(D23="","",IF(ROUND(SUM(D6,D7,D14,D18,D21,D22),2)=ROUND(D23,2),"OK","Błąd sumy częściowej"))</f>
        <v/>
      </c>
      <c r="E29" s="601" t="str">
        <f>IF(E23="","",IF(ROUND(SUM(E6,E7,E14,E18,E21,E22),2)=ROUND(E23,2),"OK","Błąd sumy częściowej"))</f>
        <v/>
      </c>
    </row>
    <row r="31" spans="2:6" x14ac:dyDescent="0.25">
      <c r="C31" s="18" t="s">
        <v>3617</v>
      </c>
      <c r="D31" s="601" t="str">
        <f>IF(COUNTBLANK(F6:F23)=18,"",IF(AND(COUNTIF(F6:F23,"Weryfikacja wiersza OK")=18,COUNTIF(D26:E29,"OK")=8),"Arkusz jest zwalidowany poprawnie","Arkusz jest niepoprawny"))</f>
        <v/>
      </c>
    </row>
  </sheetData>
  <mergeCells count="1">
    <mergeCell ref="B4:C5"/>
  </mergeCells>
  <conditionalFormatting sqref="F6:F23">
    <cfRule type="containsText" dxfId="408" priority="4" operator="containsText" text="Weryfikacja wiersza OK">
      <formula>NOT(ISERROR(SEARCH("Weryfikacja wiersza OK",F6)))</formula>
    </cfRule>
  </conditionalFormatting>
  <conditionalFormatting sqref="F6:F23">
    <cfRule type="cellIs" dxfId="407" priority="3" operator="equal">
      <formula>"Weryfikacja bieżącego wiersza: OK"</formula>
    </cfRule>
  </conditionalFormatting>
  <conditionalFormatting sqref="D26:E29">
    <cfRule type="containsText" dxfId="406" priority="2" operator="containsText" text="OK">
      <formula>NOT(ISERROR(SEARCH("OK",D26)))</formula>
    </cfRule>
  </conditionalFormatting>
  <conditionalFormatting sqref="D31">
    <cfRule type="containsText" dxfId="405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  <pageSetup paperSize="9" orientation="portrait" r:id="rId1"/>
  <ignoredErrors>
    <ignoredError sqref="E27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workbookViewId="0">
      <selection activeCell="E31" sqref="E31"/>
    </sheetView>
  </sheetViews>
  <sheetFormatPr defaultRowHeight="15" x14ac:dyDescent="0.25"/>
  <cols>
    <col min="3" max="3" width="30.42578125" bestFit="1" customWidth="1"/>
    <col min="4" max="10" width="13.5703125" customWidth="1"/>
    <col min="11" max="11" width="42.140625" bestFit="1" customWidth="1"/>
    <col min="12" max="12" width="6.42578125" customWidth="1"/>
    <col min="13" max="13" width="27.5703125" bestFit="1" customWidth="1"/>
  </cols>
  <sheetData>
    <row r="1" spans="2:13" ht="15.75" x14ac:dyDescent="0.25">
      <c r="B1" s="306" t="s">
        <v>329</v>
      </c>
    </row>
    <row r="2" spans="2:13" x14ac:dyDescent="0.25">
      <c r="B2" s="351" t="s">
        <v>1219</v>
      </c>
    </row>
    <row r="3" spans="2:13" ht="15.75" thickBot="1" x14ac:dyDescent="0.3"/>
    <row r="4" spans="2:13" ht="90" x14ac:dyDescent="0.25">
      <c r="B4" s="1324" t="s">
        <v>1220</v>
      </c>
      <c r="C4" s="1325"/>
      <c r="D4" s="785" t="s">
        <v>1221</v>
      </c>
      <c r="E4" s="786" t="s">
        <v>1222</v>
      </c>
      <c r="F4" s="786" t="s">
        <v>1223</v>
      </c>
      <c r="G4" s="786" t="s">
        <v>1224</v>
      </c>
      <c r="H4" s="786" t="s">
        <v>1225</v>
      </c>
      <c r="I4" s="807" t="s">
        <v>1226</v>
      </c>
      <c r="J4" s="808" t="s">
        <v>87</v>
      </c>
    </row>
    <row r="5" spans="2:13" ht="15.75" thickBot="1" x14ac:dyDescent="0.3">
      <c r="B5" s="1326"/>
      <c r="C5" s="1327"/>
      <c r="D5" s="809" t="s">
        <v>145</v>
      </c>
      <c r="E5" s="810" t="s">
        <v>146</v>
      </c>
      <c r="F5" s="810" t="s">
        <v>147</v>
      </c>
      <c r="G5" s="810" t="s">
        <v>148</v>
      </c>
      <c r="H5" s="810" t="s">
        <v>153</v>
      </c>
      <c r="I5" s="811" t="s">
        <v>149</v>
      </c>
      <c r="J5" s="812" t="s">
        <v>258</v>
      </c>
    </row>
    <row r="6" spans="2:13" x14ac:dyDescent="0.25">
      <c r="B6" s="813" t="s">
        <v>1227</v>
      </c>
      <c r="C6" s="814" t="s">
        <v>1228</v>
      </c>
      <c r="D6" s="815"/>
      <c r="E6" s="816"/>
      <c r="F6" s="816"/>
      <c r="G6" s="816"/>
      <c r="H6" s="816"/>
      <c r="I6" s="817"/>
      <c r="J6" s="818"/>
      <c r="M6" s="2" t="s">
        <v>3590</v>
      </c>
    </row>
    <row r="7" spans="2:13" x14ac:dyDescent="0.25">
      <c r="B7" s="711" t="s">
        <v>1229</v>
      </c>
      <c r="C7" s="819" t="s">
        <v>1230</v>
      </c>
      <c r="D7" s="766"/>
      <c r="E7" s="766"/>
      <c r="F7" s="766"/>
      <c r="G7" s="766"/>
      <c r="H7" s="766"/>
      <c r="I7" s="766"/>
      <c r="J7" s="766"/>
      <c r="K7" s="425" t="str">
        <f>IF(COUNTBLANK(D7:J7)=7,"",IF(COUNTBLANK(D7:J7)=0,"Weryfikacja wiersza OK","Należy wypełnić wszystkie pola w bieżącym wierszu"))</f>
        <v/>
      </c>
      <c r="L7" s="425"/>
      <c r="M7" s="601" t="str">
        <f>IF(J7="","",IF(ROUND(SUM(D7:I7),2)=ROUND(J7,2),"OK","Błąd sumy częściowej"))</f>
        <v/>
      </c>
    </row>
    <row r="8" spans="2:13" x14ac:dyDescent="0.25">
      <c r="B8" s="711" t="s">
        <v>1231</v>
      </c>
      <c r="C8" s="744" t="s">
        <v>1232</v>
      </c>
      <c r="D8" s="690"/>
      <c r="E8" s="690"/>
      <c r="F8" s="690"/>
      <c r="G8" s="690"/>
      <c r="H8" s="690"/>
      <c r="I8" s="690"/>
      <c r="J8" s="690"/>
      <c r="K8" s="425" t="str">
        <f t="shared" ref="K8:K11" si="0">IF(COUNTBLANK(D8:J8)=7,"",IF(COUNTBLANK(D8:J8)=0,"Weryfikacja wiersza OK","Należy wypełnić wszystkie pola w bieżącym wierszu"))</f>
        <v/>
      </c>
      <c r="L8" s="425"/>
      <c r="M8" s="601" t="str">
        <f>IF(J8="","",IF(ROUND(SUM(D8:I8),2)=ROUND(J8,2),"OK","Błąd sumy częściowej"))</f>
        <v/>
      </c>
    </row>
    <row r="9" spans="2:13" x14ac:dyDescent="0.25">
      <c r="B9" s="711" t="s">
        <v>1233</v>
      </c>
      <c r="C9" s="744" t="s">
        <v>1234</v>
      </c>
      <c r="D9" s="690"/>
      <c r="E9" s="690"/>
      <c r="F9" s="690"/>
      <c r="G9" s="690"/>
      <c r="H9" s="690"/>
      <c r="I9" s="690"/>
      <c r="J9" s="690"/>
      <c r="K9" s="425" t="str">
        <f t="shared" si="0"/>
        <v/>
      </c>
      <c r="L9" s="425"/>
      <c r="M9" s="601" t="str">
        <f>IF(J9="","",IF(ROUND(SUM(D9:I9),2)=ROUND(J9,2),"OK","Błąd sumy częściowej"))</f>
        <v/>
      </c>
    </row>
    <row r="10" spans="2:13" x14ac:dyDescent="0.25">
      <c r="B10" s="711" t="s">
        <v>1235</v>
      </c>
      <c r="C10" s="744" t="s">
        <v>1236</v>
      </c>
      <c r="D10" s="690"/>
      <c r="E10" s="690"/>
      <c r="F10" s="690"/>
      <c r="G10" s="690"/>
      <c r="H10" s="690"/>
      <c r="I10" s="690"/>
      <c r="J10" s="690"/>
      <c r="K10" s="425" t="str">
        <f t="shared" si="0"/>
        <v/>
      </c>
      <c r="L10" s="425"/>
      <c r="M10" s="601" t="str">
        <f>IF(J10="","",IF(ROUND(SUM(D10:I10),2)=ROUND(J10,2),"OK","Błąd sumy częściowej"))</f>
        <v/>
      </c>
    </row>
    <row r="11" spans="2:13" ht="15.75" thickBot="1" x14ac:dyDescent="0.3">
      <c r="B11" s="712" t="s">
        <v>1237</v>
      </c>
      <c r="C11" s="820" t="s">
        <v>1238</v>
      </c>
      <c r="D11" s="821"/>
      <c r="E11" s="821"/>
      <c r="F11" s="821"/>
      <c r="G11" s="821"/>
      <c r="H11" s="821"/>
      <c r="I11" s="821"/>
      <c r="J11" s="821"/>
      <c r="K11" s="425" t="str">
        <f t="shared" si="0"/>
        <v/>
      </c>
      <c r="L11" s="425"/>
      <c r="M11" s="601" t="str">
        <f>IF(J11="","",IF(ROUND(SUM(D11:I11),2)=ROUND(J11,2),"OK","Błąd sumy częściowej"))</f>
        <v/>
      </c>
    </row>
    <row r="12" spans="2:13" x14ac:dyDescent="0.25">
      <c r="B12" s="813" t="s">
        <v>1239</v>
      </c>
      <c r="C12" s="814" t="s">
        <v>1240</v>
      </c>
      <c r="D12" s="815"/>
      <c r="E12" s="816"/>
      <c r="F12" s="816"/>
      <c r="G12" s="816"/>
      <c r="H12" s="816"/>
      <c r="I12" s="822"/>
      <c r="J12" s="823"/>
      <c r="M12" s="601"/>
    </row>
    <row r="13" spans="2:13" x14ac:dyDescent="0.25">
      <c r="B13" s="711" t="s">
        <v>1241</v>
      </c>
      <c r="C13" s="819" t="s">
        <v>1230</v>
      </c>
      <c r="D13" s="766"/>
      <c r="E13" s="766"/>
      <c r="F13" s="766"/>
      <c r="G13" s="766"/>
      <c r="H13" s="766"/>
      <c r="I13" s="766"/>
      <c r="J13" s="766"/>
      <c r="K13" s="425" t="str">
        <f>IF(COUNTBLANK(D13:J13)=7,"",IF(COUNTBLANK(D13:J13)=0,"Weryfikacja wiersza OK","Należy wypełnić wszystkie pola w bieżącym wierszu"))</f>
        <v/>
      </c>
      <c r="L13" s="425"/>
      <c r="M13" s="601" t="str">
        <f>IF(J13="","",IF(ROUND(SUM(D13:I13),2)=ROUND(J13,2),"OK","Błąd sumy częściowej"))</f>
        <v/>
      </c>
    </row>
    <row r="14" spans="2:13" x14ac:dyDescent="0.25">
      <c r="B14" s="711" t="s">
        <v>1242</v>
      </c>
      <c r="C14" s="744" t="s">
        <v>1232</v>
      </c>
      <c r="D14" s="690"/>
      <c r="E14" s="690"/>
      <c r="F14" s="690"/>
      <c r="G14" s="690"/>
      <c r="H14" s="690"/>
      <c r="I14" s="690"/>
      <c r="J14" s="690"/>
      <c r="K14" s="425" t="str">
        <f t="shared" ref="K14:K17" si="1">IF(COUNTBLANK(D14:J14)=7,"",IF(COUNTBLANK(D14:J14)=0,"Weryfikacja wiersza OK","Należy wypełnić wszystkie pola w bieżącym wierszu"))</f>
        <v/>
      </c>
      <c r="L14" s="425"/>
      <c r="M14" s="601" t="str">
        <f>IF(J14="","",IF(ROUND(SUM(D14:I14),2)=ROUND(J14,2),"OK","Błąd sumy częściowej"))</f>
        <v/>
      </c>
    </row>
    <row r="15" spans="2:13" x14ac:dyDescent="0.25">
      <c r="B15" s="711" t="s">
        <v>1243</v>
      </c>
      <c r="C15" s="744" t="s">
        <v>1234</v>
      </c>
      <c r="D15" s="690"/>
      <c r="E15" s="690"/>
      <c r="F15" s="690"/>
      <c r="G15" s="690"/>
      <c r="H15" s="690"/>
      <c r="I15" s="690"/>
      <c r="J15" s="690"/>
      <c r="K15" s="425" t="str">
        <f t="shared" si="1"/>
        <v/>
      </c>
      <c r="L15" s="425"/>
      <c r="M15" s="601" t="str">
        <f>IF(J15="","",IF(ROUND(SUM(D15:I15),2)=ROUND(J15,2),"OK","Błąd sumy częściowej"))</f>
        <v/>
      </c>
    </row>
    <row r="16" spans="2:13" x14ac:dyDescent="0.25">
      <c r="B16" s="711" t="s">
        <v>1244</v>
      </c>
      <c r="C16" s="744" t="s">
        <v>1236</v>
      </c>
      <c r="D16" s="690"/>
      <c r="E16" s="690"/>
      <c r="F16" s="690"/>
      <c r="G16" s="690"/>
      <c r="H16" s="690"/>
      <c r="I16" s="690"/>
      <c r="J16" s="690"/>
      <c r="K16" s="425" t="str">
        <f t="shared" si="1"/>
        <v/>
      </c>
      <c r="L16" s="425"/>
      <c r="M16" s="601" t="str">
        <f>IF(J16="","",IF(ROUND(SUM(D16:I16),2)=ROUND(J16,2),"OK","Błąd sumy częściowej"))</f>
        <v/>
      </c>
    </row>
    <row r="17" spans="2:13" ht="15.75" thickBot="1" x14ac:dyDescent="0.3">
      <c r="B17" s="712" t="s">
        <v>1245</v>
      </c>
      <c r="C17" s="820" t="s">
        <v>1238</v>
      </c>
      <c r="D17" s="821"/>
      <c r="E17" s="821"/>
      <c r="F17" s="821"/>
      <c r="G17" s="821"/>
      <c r="H17" s="821"/>
      <c r="I17" s="821"/>
      <c r="J17" s="821"/>
      <c r="K17" s="425" t="str">
        <f t="shared" si="1"/>
        <v/>
      </c>
      <c r="L17" s="425"/>
      <c r="M17" s="601" t="str">
        <f>IF(J17="","",IF(ROUND(SUM(D17:I17),2)=ROUND(J17,2),"OK","Błąd sumy częściowej"))</f>
        <v/>
      </c>
    </row>
    <row r="18" spans="2:13" x14ac:dyDescent="0.25">
      <c r="B18" s="813" t="s">
        <v>1246</v>
      </c>
      <c r="C18" s="824" t="s">
        <v>1247</v>
      </c>
      <c r="D18" s="815"/>
      <c r="E18" s="816"/>
      <c r="F18" s="816"/>
      <c r="G18" s="816"/>
      <c r="H18" s="816"/>
      <c r="I18" s="822"/>
      <c r="J18" s="823"/>
      <c r="M18" s="601"/>
    </row>
    <row r="19" spans="2:13" x14ac:dyDescent="0.25">
      <c r="B19" s="711" t="s">
        <v>1248</v>
      </c>
      <c r="C19" s="819" t="s">
        <v>1230</v>
      </c>
      <c r="D19" s="766"/>
      <c r="E19" s="766"/>
      <c r="F19" s="766"/>
      <c r="G19" s="766"/>
      <c r="H19" s="766"/>
      <c r="I19" s="766"/>
      <c r="J19" s="766"/>
      <c r="K19" s="425" t="str">
        <f>IF(COUNTBLANK(D19:J19)=7,"",IF(COUNTBLANK(D19:J19)=0,"Weryfikacja wiersza OK","Należy wypełnić wszystkie pola w bieżącym wierszu"))</f>
        <v/>
      </c>
      <c r="L19" s="425"/>
      <c r="M19" s="601" t="str">
        <f>IF(J19="","",IF(ROUND(SUM(D19:I19),2)=ROUND(J19,2),"OK","Błąd sumy częściowej"))</f>
        <v/>
      </c>
    </row>
    <row r="20" spans="2:13" x14ac:dyDescent="0.25">
      <c r="B20" s="711" t="s">
        <v>1249</v>
      </c>
      <c r="C20" s="744" t="s">
        <v>1232</v>
      </c>
      <c r="D20" s="690"/>
      <c r="E20" s="690"/>
      <c r="F20" s="690"/>
      <c r="G20" s="690"/>
      <c r="H20" s="690"/>
      <c r="I20" s="690"/>
      <c r="J20" s="690"/>
      <c r="K20" s="425" t="str">
        <f t="shared" ref="K20:K23" si="2">IF(COUNTBLANK(D20:J20)=7,"",IF(COUNTBLANK(D20:J20)=0,"Weryfikacja wiersza OK","Należy wypełnić wszystkie pola w bieżącym wierszu"))</f>
        <v/>
      </c>
      <c r="L20" s="425"/>
      <c r="M20" s="601" t="str">
        <f>IF(J20="","",IF(ROUND(SUM(D20:I20),2)=ROUND(J20,2),"OK","Błąd sumy częściowej"))</f>
        <v/>
      </c>
    </row>
    <row r="21" spans="2:13" x14ac:dyDescent="0.25">
      <c r="B21" s="711" t="s">
        <v>1250</v>
      </c>
      <c r="C21" s="744" t="s">
        <v>1234</v>
      </c>
      <c r="D21" s="690"/>
      <c r="E21" s="690"/>
      <c r="F21" s="690"/>
      <c r="G21" s="690"/>
      <c r="H21" s="690"/>
      <c r="I21" s="690"/>
      <c r="J21" s="690"/>
      <c r="K21" s="425" t="str">
        <f t="shared" si="2"/>
        <v/>
      </c>
      <c r="L21" s="425"/>
      <c r="M21" s="601" t="str">
        <f>IF(J21="","",IF(ROUND(SUM(D21:I21),2)=ROUND(J21,2),"OK","Błąd sumy częściowej"))</f>
        <v/>
      </c>
    </row>
    <row r="22" spans="2:13" x14ac:dyDescent="0.25">
      <c r="B22" s="711" t="s">
        <v>1251</v>
      </c>
      <c r="C22" s="744" t="s">
        <v>1236</v>
      </c>
      <c r="D22" s="690"/>
      <c r="E22" s="690"/>
      <c r="F22" s="690"/>
      <c r="G22" s="690"/>
      <c r="H22" s="690"/>
      <c r="I22" s="690"/>
      <c r="J22" s="690"/>
      <c r="K22" s="425" t="str">
        <f t="shared" si="2"/>
        <v/>
      </c>
      <c r="L22" s="425"/>
      <c r="M22" s="601" t="str">
        <f>IF(J22="","",IF(ROUND(SUM(D22:I22),2)=ROUND(J22,2),"OK","Błąd sumy częściowej"))</f>
        <v/>
      </c>
    </row>
    <row r="23" spans="2:13" ht="15.75" thickBot="1" x14ac:dyDescent="0.3">
      <c r="B23" s="712" t="s">
        <v>1252</v>
      </c>
      <c r="C23" s="820" t="s">
        <v>1238</v>
      </c>
      <c r="D23" s="821"/>
      <c r="E23" s="821"/>
      <c r="F23" s="821"/>
      <c r="G23" s="821"/>
      <c r="H23" s="821"/>
      <c r="I23" s="821"/>
      <c r="J23" s="821"/>
      <c r="K23" s="425" t="str">
        <f t="shared" si="2"/>
        <v/>
      </c>
      <c r="L23" s="425"/>
      <c r="M23" s="601" t="str">
        <f>IF(J23="","",IF(ROUND(SUM(D23:I23),2)=ROUND(J23,2),"OK","Błąd sumy częściowej"))</f>
        <v/>
      </c>
    </row>
    <row r="24" spans="2:13" x14ac:dyDescent="0.25">
      <c r="B24" s="709" t="s">
        <v>1253</v>
      </c>
      <c r="C24" s="698" t="s">
        <v>138</v>
      </c>
      <c r="D24" s="825"/>
      <c r="E24" s="826"/>
      <c r="F24" s="826"/>
      <c r="G24" s="826"/>
      <c r="H24" s="826"/>
      <c r="I24" s="827"/>
      <c r="J24" s="823"/>
      <c r="M24" s="601"/>
    </row>
    <row r="25" spans="2:13" x14ac:dyDescent="0.25">
      <c r="B25" s="711" t="s">
        <v>1254</v>
      </c>
      <c r="C25" s="819" t="s">
        <v>1230</v>
      </c>
      <c r="D25" s="766"/>
      <c r="E25" s="776"/>
      <c r="F25" s="776"/>
      <c r="G25" s="776"/>
      <c r="H25" s="776"/>
      <c r="I25" s="828"/>
      <c r="J25" s="829"/>
      <c r="K25" s="425" t="str">
        <f>IF(COUNTBLANK(D25:J25)=7,"",IF(COUNTBLANK(D25:J25)=0,"Weryfikacja wiersza OK","Należy wypełnić wszystkie pola w bieżącym wierszu"))</f>
        <v/>
      </c>
      <c r="L25" s="425"/>
      <c r="M25" s="601" t="str">
        <f>IF(J25="","",IF(ROUND(SUM(D25:I25),2)=ROUND(J25,2),"OK","Błąd sumy częściowej"))</f>
        <v/>
      </c>
    </row>
    <row r="26" spans="2:13" ht="15.75" thickBot="1" x14ac:dyDescent="0.3">
      <c r="B26" s="712" t="s">
        <v>1255</v>
      </c>
      <c r="C26" s="820" t="s">
        <v>1238</v>
      </c>
      <c r="D26" s="821"/>
      <c r="E26" s="830"/>
      <c r="F26" s="830"/>
      <c r="G26" s="830"/>
      <c r="H26" s="830"/>
      <c r="I26" s="831"/>
      <c r="J26" s="832"/>
      <c r="K26" s="425" t="str">
        <f>IF(COUNTBLANK(D26:J26)=7,"",IF(COUNTBLANK(D26:J26)=0,"Weryfikacja wiersza OK","Należy wypełnić wszystkie pola w bieżącym wierszu"))</f>
        <v/>
      </c>
      <c r="L26" s="425"/>
      <c r="M26" s="601" t="str">
        <f>IF(J26="","",IF(ROUND(SUM(D26:I26),2)=ROUND(J26,2),"OK","Błąd sumy częściowej"))</f>
        <v/>
      </c>
    </row>
    <row r="28" spans="2:13" x14ac:dyDescent="0.25">
      <c r="C28" s="2" t="s">
        <v>3590</v>
      </c>
    </row>
    <row r="29" spans="2:13" x14ac:dyDescent="0.25">
      <c r="C29" t="s">
        <v>1237</v>
      </c>
      <c r="D29" s="601" t="str">
        <f>IF(D11="","",IF(ROUND(SUM(D7+D8+D9-D10),2)=ROUND(D11,2),"OK","Błąd sumy częściowej"))</f>
        <v/>
      </c>
      <c r="E29" s="601" t="str">
        <f t="shared" ref="E29:J29" si="3">IF(E11="","",IF(ROUND(SUM(E7+E8+E9-E10),2)=ROUND(E11,2),"OK","Błąd sumy częściowej"))</f>
        <v/>
      </c>
      <c r="F29" s="601" t="str">
        <f t="shared" si="3"/>
        <v/>
      </c>
      <c r="G29" s="601" t="str">
        <f t="shared" si="3"/>
        <v/>
      </c>
      <c r="H29" s="601" t="str">
        <f t="shared" si="3"/>
        <v/>
      </c>
      <c r="I29" s="601" t="str">
        <f t="shared" si="3"/>
        <v/>
      </c>
      <c r="J29" s="601" t="str">
        <f t="shared" si="3"/>
        <v/>
      </c>
    </row>
    <row r="30" spans="2:13" x14ac:dyDescent="0.25">
      <c r="C30" t="s">
        <v>1245</v>
      </c>
      <c r="D30" s="601" t="str">
        <f>IF(D17="","",IF(ROUND(SUM(D13+D14+D15-D16),2)=ROUND(D17,2),"OK","Błąd sumy częściowej"))</f>
        <v/>
      </c>
      <c r="E30" s="601" t="str">
        <f t="shared" ref="E30:J30" si="4">IF(E17="","",IF(ROUND(SUM(E13+E14+E15-E16),2)=ROUND(E17,2),"OK","Błąd sumy częściowej"))</f>
        <v/>
      </c>
      <c r="F30" s="601" t="str">
        <f t="shared" si="4"/>
        <v/>
      </c>
      <c r="G30" s="601" t="str">
        <f t="shared" si="4"/>
        <v/>
      </c>
      <c r="H30" s="601" t="str">
        <f t="shared" si="4"/>
        <v/>
      </c>
      <c r="I30" s="601" t="str">
        <f t="shared" si="4"/>
        <v/>
      </c>
      <c r="J30" s="601" t="str">
        <f t="shared" si="4"/>
        <v/>
      </c>
    </row>
    <row r="31" spans="2:13" x14ac:dyDescent="0.25">
      <c r="C31" t="s">
        <v>1252</v>
      </c>
      <c r="D31" s="601" t="str">
        <f>IF(D23="","",IF(ROUND(SUM(D19+D20+D21-D22),2)=ROUND(D23,2),"OK","Błąd sumy częściowej"))</f>
        <v/>
      </c>
      <c r="E31" s="601" t="str">
        <f t="shared" ref="E31:J31" si="5">IF(E23="","",IF(ROUND(SUM(E19+E20+E21-E22),2)=ROUND(E23,2),"OK","Błąd sumy częściowej"))</f>
        <v/>
      </c>
      <c r="F31" s="601" t="str">
        <f t="shared" si="5"/>
        <v/>
      </c>
      <c r="G31" s="601" t="str">
        <f t="shared" si="5"/>
        <v/>
      </c>
      <c r="H31" s="601" t="str">
        <f t="shared" si="5"/>
        <v/>
      </c>
      <c r="I31" s="601" t="str">
        <f t="shared" si="5"/>
        <v/>
      </c>
      <c r="J31" s="601" t="str">
        <f t="shared" si="5"/>
        <v/>
      </c>
    </row>
    <row r="33" spans="3:4" x14ac:dyDescent="0.25">
      <c r="C33" s="18" t="s">
        <v>3617</v>
      </c>
      <c r="D33" s="601" t="str">
        <f>IF(COUNTBLANK(K7:K26)=20,"",IF(AND(COUNTIF(K7:K26,"Weryfikacja wiersza OK")=17,COUNTIF(D29:J31,"OK")=21,COUNTIF(M7:M26,"OK")=17),"Arkusz jest zwalidowany poprawnie","Arkusz jest niepoprawny"))</f>
        <v/>
      </c>
    </row>
  </sheetData>
  <mergeCells count="1">
    <mergeCell ref="B4:C5"/>
  </mergeCells>
  <conditionalFormatting sqref="K7:L11">
    <cfRule type="containsText" dxfId="404" priority="11" operator="containsText" text="Weryfikacja wiersza OK">
      <formula>NOT(ISERROR(SEARCH("Weryfikacja wiersza OK",K7)))</formula>
    </cfRule>
  </conditionalFormatting>
  <conditionalFormatting sqref="K7:L11">
    <cfRule type="cellIs" dxfId="403" priority="10" operator="equal">
      <formula>"Weryfikacja bieżącego wiersza: OK"</formula>
    </cfRule>
  </conditionalFormatting>
  <conditionalFormatting sqref="K13:L17">
    <cfRule type="containsText" dxfId="402" priority="9" operator="containsText" text="Weryfikacja wiersza OK">
      <formula>NOT(ISERROR(SEARCH("Weryfikacja wiersza OK",K13)))</formula>
    </cfRule>
  </conditionalFormatting>
  <conditionalFormatting sqref="K13:L17">
    <cfRule type="cellIs" dxfId="401" priority="8" operator="equal">
      <formula>"Weryfikacja bieżącego wiersza: OK"</formula>
    </cfRule>
  </conditionalFormatting>
  <conditionalFormatting sqref="K19:L23">
    <cfRule type="containsText" dxfId="400" priority="7" operator="containsText" text="Weryfikacja wiersza OK">
      <formula>NOT(ISERROR(SEARCH("Weryfikacja wiersza OK",K19)))</formula>
    </cfRule>
  </conditionalFormatting>
  <conditionalFormatting sqref="K19:L23">
    <cfRule type="cellIs" dxfId="399" priority="6" operator="equal">
      <formula>"Weryfikacja bieżącego wiersza: OK"</formula>
    </cfRule>
  </conditionalFormatting>
  <conditionalFormatting sqref="K25:L26">
    <cfRule type="containsText" dxfId="398" priority="5" operator="containsText" text="Weryfikacja wiersza OK">
      <formula>NOT(ISERROR(SEARCH("Weryfikacja wiersza OK",K25)))</formula>
    </cfRule>
  </conditionalFormatting>
  <conditionalFormatting sqref="K25:L26">
    <cfRule type="cellIs" dxfId="397" priority="4" operator="equal">
      <formula>"Weryfikacja bieżącego wiersza: OK"</formula>
    </cfRule>
  </conditionalFormatting>
  <conditionalFormatting sqref="M7:M26">
    <cfRule type="containsText" dxfId="396" priority="3" operator="containsText" text="OK">
      <formula>NOT(ISERROR(SEARCH("OK",M7)))</formula>
    </cfRule>
  </conditionalFormatting>
  <conditionalFormatting sqref="D33">
    <cfRule type="containsText" dxfId="395" priority="2" operator="containsText" text="Arkusz jest zwalidowany poprawnie">
      <formula>NOT(ISERROR(SEARCH("Arkusz jest zwalidowany poprawnie",D33)))</formula>
    </cfRule>
  </conditionalFormatting>
  <conditionalFormatting sqref="D29:J31">
    <cfRule type="containsText" dxfId="394" priority="1" operator="containsText" text="OK">
      <formula>NOT(ISERROR(SEARCH("OK",D29)))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D6" sqref="D6:D13"/>
    </sheetView>
  </sheetViews>
  <sheetFormatPr defaultRowHeight="15.75" x14ac:dyDescent="0.25"/>
  <cols>
    <col min="2" max="2" width="9.85546875" style="537" bestFit="1" customWidth="1"/>
    <col min="3" max="3" width="51.85546875" style="537" bestFit="1" customWidth="1"/>
    <col min="4" max="4" width="13.5703125" style="537" customWidth="1"/>
  </cols>
  <sheetData>
    <row r="1" spans="2:5" x14ac:dyDescent="0.25">
      <c r="B1" s="306" t="s">
        <v>329</v>
      </c>
    </row>
    <row r="2" spans="2:5" x14ac:dyDescent="0.25">
      <c r="B2" s="351" t="s">
        <v>1269</v>
      </c>
    </row>
    <row r="3" spans="2:5" ht="16.5" thickBot="1" x14ac:dyDescent="0.3"/>
    <row r="4" spans="2:5" ht="30" x14ac:dyDescent="0.25">
      <c r="B4" s="1324" t="s">
        <v>1256</v>
      </c>
      <c r="C4" s="1334"/>
      <c r="D4" s="808" t="s">
        <v>11</v>
      </c>
    </row>
    <row r="5" spans="2:5" thickBot="1" x14ac:dyDescent="0.3">
      <c r="B5" s="1326"/>
      <c r="C5" s="1335"/>
      <c r="D5" s="812" t="s">
        <v>145</v>
      </c>
    </row>
    <row r="6" spans="2:5" ht="15" x14ac:dyDescent="0.25">
      <c r="B6" s="709" t="s">
        <v>1257</v>
      </c>
      <c r="C6" s="833" t="s">
        <v>1258</v>
      </c>
      <c r="D6" s="834"/>
      <c r="E6" s="425" t="str">
        <f>IF(ISBLANK(D6),"",IF(ISNUMBER(D6),"Weryfikacja wiersza OK","Wartość w kolumnie a musi być liczbą"))</f>
        <v/>
      </c>
    </row>
    <row r="7" spans="2:5" ht="15" x14ac:dyDescent="0.25">
      <c r="B7" s="711" t="s">
        <v>1259</v>
      </c>
      <c r="C7" s="835" t="s">
        <v>1260</v>
      </c>
      <c r="D7" s="836"/>
      <c r="E7" s="425" t="str">
        <f t="shared" ref="E7:E13" si="0">IF(ISBLANK(D7),"",IF(ISNUMBER(D7),"Weryfikacja wiersza OK","Wartość w kolumnie a musi być liczbą"))</f>
        <v/>
      </c>
    </row>
    <row r="8" spans="2:5" ht="15" x14ac:dyDescent="0.25">
      <c r="B8" s="711" t="s">
        <v>1261</v>
      </c>
      <c r="C8" s="837" t="s">
        <v>1262</v>
      </c>
      <c r="D8" s="836"/>
      <c r="E8" s="425" t="str">
        <f t="shared" si="0"/>
        <v/>
      </c>
    </row>
    <row r="9" spans="2:5" ht="15" x14ac:dyDescent="0.25">
      <c r="B9" s="711" t="s">
        <v>1263</v>
      </c>
      <c r="C9" s="837" t="s">
        <v>1264</v>
      </c>
      <c r="D9" s="836"/>
      <c r="E9" s="425" t="str">
        <f t="shared" si="0"/>
        <v/>
      </c>
    </row>
    <row r="10" spans="2:5" ht="15" x14ac:dyDescent="0.25">
      <c r="B10" s="711" t="s">
        <v>1265</v>
      </c>
      <c r="C10" s="837" t="s">
        <v>1191</v>
      </c>
      <c r="D10" s="836"/>
      <c r="E10" s="425" t="str">
        <f t="shared" si="0"/>
        <v/>
      </c>
    </row>
    <row r="11" spans="2:5" ht="15" x14ac:dyDescent="0.25">
      <c r="B11" s="711" t="s">
        <v>1266</v>
      </c>
      <c r="C11" s="837" t="s">
        <v>1193</v>
      </c>
      <c r="D11" s="836"/>
      <c r="E11" s="425" t="str">
        <f t="shared" si="0"/>
        <v/>
      </c>
    </row>
    <row r="12" spans="2:5" ht="15" x14ac:dyDescent="0.25">
      <c r="B12" s="711" t="s">
        <v>1267</v>
      </c>
      <c r="C12" s="837" t="s">
        <v>1195</v>
      </c>
      <c r="D12" s="836"/>
      <c r="E12" s="425" t="str">
        <f t="shared" si="0"/>
        <v/>
      </c>
    </row>
    <row r="13" spans="2:5" thickBot="1" x14ac:dyDescent="0.3">
      <c r="B13" s="712" t="s">
        <v>1268</v>
      </c>
      <c r="C13" s="838" t="s">
        <v>1197</v>
      </c>
      <c r="D13" s="839"/>
      <c r="E13" s="425" t="str">
        <f t="shared" si="0"/>
        <v/>
      </c>
    </row>
    <row r="15" spans="2:5" x14ac:dyDescent="0.25">
      <c r="C15" s="2" t="s">
        <v>3590</v>
      </c>
      <c r="D15" s="601" t="str">
        <f>IF(D7="","",IF(ROUND(SUM(D8:D13),2)=ROUND(D7,2),"OK","Błąd sumy częściowej"))</f>
        <v/>
      </c>
    </row>
    <row r="16" spans="2:5" x14ac:dyDescent="0.25">
      <c r="D16" s="601"/>
    </row>
    <row r="18" spans="3:4" x14ac:dyDescent="0.25">
      <c r="C18" s="18" t="s">
        <v>3617</v>
      </c>
      <c r="D18" s="601" t="str">
        <f>IF(COUNTBLANK(E6:E13)=8,"",IF(AND(COUNTIF(E6:E13,"Weryfikacja wiersza OK")=8),"Arkusz jest zwalidowany poprawnie","Arkusz jest niepoprawny"))</f>
        <v/>
      </c>
    </row>
  </sheetData>
  <mergeCells count="1">
    <mergeCell ref="B4:C5"/>
  </mergeCells>
  <conditionalFormatting sqref="E6:E13">
    <cfRule type="containsText" dxfId="393" priority="5" operator="containsText" text="Weryfikacja wiersza OK">
      <formula>NOT(ISERROR(SEARCH("Weryfikacja wiersza OK",E6)))</formula>
    </cfRule>
  </conditionalFormatting>
  <conditionalFormatting sqref="E6:E13">
    <cfRule type="cellIs" dxfId="392" priority="4" operator="equal">
      <formula>"Weryfikacja bieżącego wiersza: OK"</formula>
    </cfRule>
  </conditionalFormatting>
  <conditionalFormatting sqref="D16">
    <cfRule type="containsText" dxfId="391" priority="3" operator="containsText" text="OK">
      <formula>NOT(ISERROR(SEARCH("OK",D16)))</formula>
    </cfRule>
  </conditionalFormatting>
  <conditionalFormatting sqref="D18">
    <cfRule type="containsText" dxfId="390" priority="2" operator="containsText" text="Arkusz jest zwalidowany poprawnie">
      <formula>NOT(ISERROR(SEARCH("Arkusz jest zwalidowany poprawnie",D18)))</formula>
    </cfRule>
  </conditionalFormatting>
  <conditionalFormatting sqref="D15">
    <cfRule type="containsText" dxfId="389" priority="1" operator="containsText" text="OK">
      <formula>NOT(ISERROR(SEARCH("OK",D15)))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B4" sqref="B4:D13"/>
    </sheetView>
  </sheetViews>
  <sheetFormatPr defaultRowHeight="15" x14ac:dyDescent="0.25"/>
  <cols>
    <col min="3" max="3" width="33.5703125" bestFit="1" customWidth="1"/>
    <col min="4" max="4" width="13.7109375" customWidth="1"/>
  </cols>
  <sheetData>
    <row r="1" spans="2:5" ht="15.75" x14ac:dyDescent="0.25">
      <c r="B1" s="306" t="s">
        <v>329</v>
      </c>
    </row>
    <row r="2" spans="2:5" x14ac:dyDescent="0.25">
      <c r="B2" s="351" t="s">
        <v>1270</v>
      </c>
    </row>
    <row r="3" spans="2:5" ht="15.75" thickBot="1" x14ac:dyDescent="0.3"/>
    <row r="4" spans="2:5" ht="30" x14ac:dyDescent="0.25">
      <c r="B4" s="1324" t="s">
        <v>1226</v>
      </c>
      <c r="C4" s="1325"/>
      <c r="D4" s="695" t="s">
        <v>11</v>
      </c>
    </row>
    <row r="5" spans="2:5" ht="15.75" thickBot="1" x14ac:dyDescent="0.3">
      <c r="B5" s="1326"/>
      <c r="C5" s="1327"/>
      <c r="D5" s="708" t="s">
        <v>145</v>
      </c>
    </row>
    <row r="6" spans="2:5" x14ac:dyDescent="0.25">
      <c r="B6" s="709" t="s">
        <v>1271</v>
      </c>
      <c r="C6" s="791" t="s">
        <v>1226</v>
      </c>
      <c r="D6" s="840"/>
    </row>
    <row r="7" spans="2:5" x14ac:dyDescent="0.25">
      <c r="B7" s="711" t="s">
        <v>1272</v>
      </c>
      <c r="C7" s="702" t="s">
        <v>1230</v>
      </c>
      <c r="D7" s="724"/>
      <c r="E7" s="425" t="str">
        <f>IF(ISBLANK(D7),"",IF(ISNUMBER(D7),"Weryfikacja wiersza OK","Wartość w kolumnie a musi być liczbą"))</f>
        <v/>
      </c>
    </row>
    <row r="8" spans="2:5" x14ac:dyDescent="0.25">
      <c r="B8" s="711" t="s">
        <v>1273</v>
      </c>
      <c r="C8" s="658" t="s">
        <v>1232</v>
      </c>
      <c r="D8" s="701"/>
      <c r="E8" s="425" t="str">
        <f t="shared" ref="E8:E13" si="0">IF(ISBLANK(D8),"",IF(ISNUMBER(D8),"Weryfikacja wiersza OK","Wartość w kolumnie a musi być liczbą"))</f>
        <v/>
      </c>
    </row>
    <row r="9" spans="2:5" x14ac:dyDescent="0.25">
      <c r="B9" s="711" t="s">
        <v>1274</v>
      </c>
      <c r="C9" s="700" t="s">
        <v>1234</v>
      </c>
      <c r="D9" s="701"/>
      <c r="E9" s="425" t="str">
        <f t="shared" si="0"/>
        <v/>
      </c>
    </row>
    <row r="10" spans="2:5" x14ac:dyDescent="0.25">
      <c r="B10" s="711" t="s">
        <v>1275</v>
      </c>
      <c r="C10" s="700" t="s">
        <v>18</v>
      </c>
      <c r="D10" s="701"/>
      <c r="E10" s="425" t="str">
        <f t="shared" si="0"/>
        <v/>
      </c>
    </row>
    <row r="11" spans="2:5" x14ac:dyDescent="0.25">
      <c r="B11" s="711" t="s">
        <v>1276</v>
      </c>
      <c r="C11" s="658" t="s">
        <v>1236</v>
      </c>
      <c r="D11" s="701"/>
      <c r="E11" s="425" t="str">
        <f t="shared" si="0"/>
        <v/>
      </c>
    </row>
    <row r="12" spans="2:5" x14ac:dyDescent="0.25">
      <c r="B12" s="711" t="s">
        <v>1277</v>
      </c>
      <c r="C12" s="702" t="s">
        <v>1238</v>
      </c>
      <c r="D12" s="701"/>
      <c r="E12" s="425" t="str">
        <f t="shared" si="0"/>
        <v/>
      </c>
    </row>
    <row r="13" spans="2:5" ht="15.75" thickBot="1" x14ac:dyDescent="0.3">
      <c r="B13" s="712" t="s">
        <v>1278</v>
      </c>
      <c r="C13" s="706" t="s">
        <v>1279</v>
      </c>
      <c r="D13" s="707"/>
      <c r="E13" s="425" t="str">
        <f t="shared" si="0"/>
        <v/>
      </c>
    </row>
    <row r="15" spans="2:5" ht="15.75" x14ac:dyDescent="0.25">
      <c r="C15" s="2" t="s">
        <v>3590</v>
      </c>
      <c r="D15" s="537"/>
    </row>
    <row r="16" spans="2:5" ht="15.75" x14ac:dyDescent="0.25">
      <c r="C16" s="537" t="s">
        <v>1277</v>
      </c>
      <c r="D16" s="601" t="str">
        <f>IF(D12="","",IF(ROUND(SUM(D7+D8+D9-D10-D11),2)=ROUND(D12,2),"OK","Błąd sumy częściowej"))</f>
        <v/>
      </c>
    </row>
    <row r="17" spans="3:4" ht="15.75" x14ac:dyDescent="0.25">
      <c r="C17" s="537"/>
      <c r="D17" s="537"/>
    </row>
    <row r="18" spans="3:4" x14ac:dyDescent="0.25">
      <c r="C18" s="18" t="s">
        <v>3617</v>
      </c>
      <c r="D18" s="601" t="str">
        <f>IF(COUNTBLANK(E7:E13)=7,"",IF(AND(COUNTIF(E7:E13,"Weryfikacja wiersza OK")=7,COUNTIF(D16,"OK")=1),"Arkusz jest zwalidowany poprawnie","Arkusz jest niepoprawny"))</f>
        <v/>
      </c>
    </row>
  </sheetData>
  <mergeCells count="1">
    <mergeCell ref="B4:C5"/>
  </mergeCells>
  <conditionalFormatting sqref="E7:E13">
    <cfRule type="containsText" dxfId="388" priority="5" operator="containsText" text="Weryfikacja wiersza OK">
      <formula>NOT(ISERROR(SEARCH("Weryfikacja wiersza OK",E7)))</formula>
    </cfRule>
  </conditionalFormatting>
  <conditionalFormatting sqref="E7:E13">
    <cfRule type="cellIs" dxfId="387" priority="4" operator="equal">
      <formula>"Weryfikacja bieżącego wiersza: OK"</formula>
    </cfRule>
  </conditionalFormatting>
  <conditionalFormatting sqref="D16">
    <cfRule type="containsText" dxfId="386" priority="3" operator="containsText" text="OK">
      <formula>NOT(ISERROR(SEARCH("OK",D16)))</formula>
    </cfRule>
  </conditionalFormatting>
  <conditionalFormatting sqref="D18">
    <cfRule type="containsText" dxfId="385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workbookViewId="0">
      <selection activeCell="D33" sqref="D33"/>
    </sheetView>
  </sheetViews>
  <sheetFormatPr defaultRowHeight="15" x14ac:dyDescent="0.25"/>
  <cols>
    <col min="2" max="2" width="14" customWidth="1"/>
    <col min="3" max="3" width="29" bestFit="1" customWidth="1"/>
    <col min="4" max="7" width="13.5703125" customWidth="1"/>
    <col min="8" max="8" width="15.5703125" bestFit="1" customWidth="1"/>
    <col min="9" max="9" width="6.5703125" customWidth="1"/>
  </cols>
  <sheetData>
    <row r="1" spans="2:10" ht="15.75" x14ac:dyDescent="0.25">
      <c r="B1" s="306" t="s">
        <v>329</v>
      </c>
    </row>
    <row r="2" spans="2:10" x14ac:dyDescent="0.25">
      <c r="B2" s="351" t="s">
        <v>1305</v>
      </c>
    </row>
    <row r="3" spans="2:10" ht="15.75" thickBot="1" x14ac:dyDescent="0.3"/>
    <row r="4" spans="2:10" ht="60" x14ac:dyDescent="0.25">
      <c r="B4" s="1324" t="s">
        <v>1280</v>
      </c>
      <c r="C4" s="1325"/>
      <c r="D4" s="759" t="s">
        <v>1281</v>
      </c>
      <c r="E4" s="772" t="s">
        <v>1282</v>
      </c>
      <c r="F4" s="841" t="s">
        <v>1283</v>
      </c>
      <c r="G4" s="842" t="s">
        <v>87</v>
      </c>
    </row>
    <row r="5" spans="2:10" ht="15.75" thickBot="1" x14ac:dyDescent="0.3">
      <c r="B5" s="1326"/>
      <c r="C5" s="1327"/>
      <c r="D5" s="761" t="s">
        <v>145</v>
      </c>
      <c r="E5" s="773" t="s">
        <v>146</v>
      </c>
      <c r="F5" s="843" t="s">
        <v>147</v>
      </c>
      <c r="G5" s="844" t="s">
        <v>148</v>
      </c>
    </row>
    <row r="6" spans="2:10" x14ac:dyDescent="0.25">
      <c r="B6" s="845" t="s">
        <v>1284</v>
      </c>
      <c r="C6" s="824" t="s">
        <v>1228</v>
      </c>
      <c r="D6" s="815"/>
      <c r="E6" s="816"/>
      <c r="F6" s="817"/>
      <c r="G6" s="818"/>
      <c r="J6" s="2" t="s">
        <v>3590</v>
      </c>
    </row>
    <row r="7" spans="2:10" x14ac:dyDescent="0.25">
      <c r="B7" s="136" t="s">
        <v>1285</v>
      </c>
      <c r="C7" s="702" t="s">
        <v>1230</v>
      </c>
      <c r="D7" s="766"/>
      <c r="E7" s="766"/>
      <c r="F7" s="766"/>
      <c r="G7" s="829"/>
      <c r="H7" s="425" t="str">
        <f>IF(COUNTBLANK(D7:G7)=4,"",IF(G7=SUM(D7:F7),"Weryfikacja OK","Niezgodność sumy"))</f>
        <v/>
      </c>
      <c r="I7" s="425"/>
      <c r="J7" s="601" t="str">
        <f>IF(G7="","",IF(ROUND(SUM(D7:F7),2)=ROUND(G7,2),"OK","Błąd sumy częściowej"))</f>
        <v/>
      </c>
    </row>
    <row r="8" spans="2:10" x14ac:dyDescent="0.25">
      <c r="B8" s="136" t="s">
        <v>1286</v>
      </c>
      <c r="C8" s="658" t="s">
        <v>1232</v>
      </c>
      <c r="D8" s="690"/>
      <c r="E8" s="690"/>
      <c r="F8" s="690"/>
      <c r="G8" s="846"/>
      <c r="H8" s="425" t="str">
        <f t="shared" ref="H8:H12" si="0">IF(COUNTBLANK(D8:G8)=4,"",IF(G8=SUM(D8:F8),"Weryfikacja OK","Niezgodność sumy"))</f>
        <v/>
      </c>
      <c r="I8" s="425"/>
      <c r="J8" s="601" t="str">
        <f>IF(G8="","",IF(ROUND(SUM(D8:F8),2)=ROUND(G8,2),"OK","Błąd sumy częściowej"))</f>
        <v/>
      </c>
    </row>
    <row r="9" spans="2:10" x14ac:dyDescent="0.25">
      <c r="B9" s="136" t="s">
        <v>1287</v>
      </c>
      <c r="C9" s="658" t="s">
        <v>1234</v>
      </c>
      <c r="D9" s="690"/>
      <c r="E9" s="690"/>
      <c r="F9" s="690"/>
      <c r="G9" s="846"/>
      <c r="H9" s="425" t="str">
        <f t="shared" si="0"/>
        <v/>
      </c>
      <c r="I9" s="425"/>
      <c r="J9" s="601" t="str">
        <f>IF(G9="","",IF(ROUND(SUM(D9:F9),2)=ROUND(G9,2),"OK","Błąd sumy częściowej"))</f>
        <v/>
      </c>
    </row>
    <row r="10" spans="2:10" x14ac:dyDescent="0.25">
      <c r="B10" s="136" t="s">
        <v>1288</v>
      </c>
      <c r="C10" s="658" t="s">
        <v>1236</v>
      </c>
      <c r="D10" s="690"/>
      <c r="E10" s="690"/>
      <c r="F10" s="690"/>
      <c r="G10" s="846"/>
      <c r="H10" s="425" t="str">
        <f t="shared" si="0"/>
        <v/>
      </c>
      <c r="I10" s="425"/>
      <c r="J10" s="601" t="str">
        <f>IF(G10="","",IF(ROUND(SUM(D10:F10),2)=ROUND(G10,2),"OK","Błąd sumy częściowej"))</f>
        <v/>
      </c>
    </row>
    <row r="11" spans="2:10" ht="15.75" thickBot="1" x14ac:dyDescent="0.3">
      <c r="B11" s="705" t="s">
        <v>1289</v>
      </c>
      <c r="C11" s="720" t="s">
        <v>1238</v>
      </c>
      <c r="D11" s="821"/>
      <c r="E11" s="821"/>
      <c r="F11" s="821"/>
      <c r="G11" s="832"/>
      <c r="H11" s="425" t="str">
        <f t="shared" si="0"/>
        <v/>
      </c>
      <c r="I11" s="425"/>
      <c r="J11" s="601" t="str">
        <f>IF(G11="","",IF(ROUND(SUM(D11:F11),2)=ROUND(G11,2),"OK","Błąd sumy częściowej"))</f>
        <v/>
      </c>
    </row>
    <row r="12" spans="2:10" x14ac:dyDescent="0.25">
      <c r="B12" s="845" t="s">
        <v>1290</v>
      </c>
      <c r="C12" s="814" t="s">
        <v>1240</v>
      </c>
      <c r="D12" s="815"/>
      <c r="E12" s="816"/>
      <c r="F12" s="817"/>
      <c r="G12" s="823"/>
      <c r="H12" s="425" t="str">
        <f t="shared" si="0"/>
        <v/>
      </c>
      <c r="I12" s="425"/>
      <c r="J12" s="601"/>
    </row>
    <row r="13" spans="2:10" x14ac:dyDescent="0.25">
      <c r="B13" s="136" t="s">
        <v>1291</v>
      </c>
      <c r="C13" s="702" t="s">
        <v>1230</v>
      </c>
      <c r="D13" s="766"/>
      <c r="E13" s="766"/>
      <c r="F13" s="766"/>
      <c r="G13" s="766"/>
      <c r="H13" s="425" t="str">
        <f>IF(COUNTBLANK(D13:G13)=4,"",IF(G13=SUM(D13:F13),"Weryfikacja OK","Niezgodność sumy"))</f>
        <v/>
      </c>
      <c r="I13" s="425"/>
      <c r="J13" s="601" t="str">
        <f>IF(G13="","",IF(ROUND(SUM(D13:F13),2)=ROUND(G13,2),"OK","Błąd sumy częściowej"))</f>
        <v/>
      </c>
    </row>
    <row r="14" spans="2:10" x14ac:dyDescent="0.25">
      <c r="B14" s="136" t="s">
        <v>1292</v>
      </c>
      <c r="C14" s="658" t="s">
        <v>1232</v>
      </c>
      <c r="D14" s="690"/>
      <c r="E14" s="690"/>
      <c r="F14" s="690"/>
      <c r="G14" s="690"/>
      <c r="H14" s="425" t="str">
        <f t="shared" ref="H14:H17" si="1">IF(COUNTBLANK(D14:G14)=4,"",IF(G14=SUM(D14:F14),"Weryfikacja OK","Niezgodność sumy"))</f>
        <v/>
      </c>
      <c r="I14" s="425"/>
      <c r="J14" s="601" t="str">
        <f>IF(G14="","",IF(ROUND(SUM(D14:F14),2)=ROUND(G14,2),"OK","Błąd sumy częściowej"))</f>
        <v/>
      </c>
    </row>
    <row r="15" spans="2:10" x14ac:dyDescent="0.25">
      <c r="B15" s="136" t="s">
        <v>1293</v>
      </c>
      <c r="C15" s="658" t="s">
        <v>1234</v>
      </c>
      <c r="D15" s="690"/>
      <c r="E15" s="690"/>
      <c r="F15" s="690"/>
      <c r="G15" s="690"/>
      <c r="H15" s="425" t="str">
        <f t="shared" si="1"/>
        <v/>
      </c>
      <c r="I15" s="425"/>
      <c r="J15" s="601" t="str">
        <f>IF(G15="","",IF(ROUND(SUM(D15:F15),2)=ROUND(G15,2),"OK","Błąd sumy częściowej"))</f>
        <v/>
      </c>
    </row>
    <row r="16" spans="2:10" x14ac:dyDescent="0.25">
      <c r="B16" s="136" t="s">
        <v>1294</v>
      </c>
      <c r="C16" s="658" t="s">
        <v>1236</v>
      </c>
      <c r="D16" s="690"/>
      <c r="E16" s="690"/>
      <c r="F16" s="690"/>
      <c r="G16" s="690"/>
      <c r="H16" s="425" t="str">
        <f t="shared" si="1"/>
        <v/>
      </c>
      <c r="I16" s="425"/>
      <c r="J16" s="601" t="str">
        <f>IF(G16="","",IF(ROUND(SUM(D16:F16),2)=ROUND(G16,2),"OK","Błąd sumy częściowej"))</f>
        <v/>
      </c>
    </row>
    <row r="17" spans="2:10" ht="15.75" thickBot="1" x14ac:dyDescent="0.3">
      <c r="B17" s="705" t="s">
        <v>1295</v>
      </c>
      <c r="C17" s="720" t="s">
        <v>1238</v>
      </c>
      <c r="D17" s="821"/>
      <c r="E17" s="821"/>
      <c r="F17" s="821"/>
      <c r="G17" s="821"/>
      <c r="H17" s="425" t="str">
        <f t="shared" si="1"/>
        <v/>
      </c>
      <c r="I17" s="425"/>
      <c r="J17" s="601" t="str">
        <f>IF(G17="","",IF(ROUND(SUM(D17:F17),2)=ROUND(G17,2),"OK","Błąd sumy częściowej"))</f>
        <v/>
      </c>
    </row>
    <row r="18" spans="2:10" x14ac:dyDescent="0.25">
      <c r="B18" s="845" t="s">
        <v>1296</v>
      </c>
      <c r="C18" s="824" t="s">
        <v>1247</v>
      </c>
      <c r="D18" s="815"/>
      <c r="E18" s="816"/>
      <c r="F18" s="817"/>
      <c r="G18" s="823"/>
      <c r="J18" s="601"/>
    </row>
    <row r="19" spans="2:10" x14ac:dyDescent="0.25">
      <c r="B19" s="136" t="s">
        <v>1297</v>
      </c>
      <c r="C19" s="702" t="s">
        <v>1230</v>
      </c>
      <c r="D19" s="766"/>
      <c r="E19" s="766"/>
      <c r="F19" s="766"/>
      <c r="G19" s="766"/>
      <c r="H19" s="425" t="str">
        <f>IF(COUNTBLANK(D19:G19)=4,"",IF(G19=SUM(D19:F19),"Weryfikacja OK","Niezgodność sumy"))</f>
        <v/>
      </c>
      <c r="I19" s="425"/>
      <c r="J19" s="601" t="str">
        <f>IF(G19="","",IF(ROUND(SUM(D19:F19),2)=ROUND(G19,2),"OK","Błąd sumy częściowej"))</f>
        <v/>
      </c>
    </row>
    <row r="20" spans="2:10" x14ac:dyDescent="0.25">
      <c r="B20" s="136" t="s">
        <v>1298</v>
      </c>
      <c r="C20" s="658" t="s">
        <v>1232</v>
      </c>
      <c r="D20" s="766"/>
      <c r="E20" s="766"/>
      <c r="F20" s="766"/>
      <c r="G20" s="766"/>
      <c r="H20" s="425" t="str">
        <f t="shared" ref="H20:H23" si="2">IF(COUNTBLANK(D20:G20)=4,"",IF(G20=SUM(D20:F20),"Weryfikacja OK","Niezgodność sumy"))</f>
        <v/>
      </c>
      <c r="I20" s="425"/>
      <c r="J20" s="601" t="str">
        <f>IF(G20="","",IF(ROUND(SUM(D20:F20),2)=ROUND(G20,2),"OK","Błąd sumy częściowej"))</f>
        <v/>
      </c>
    </row>
    <row r="21" spans="2:10" x14ac:dyDescent="0.25">
      <c r="B21" s="136" t="s">
        <v>1299</v>
      </c>
      <c r="C21" s="658" t="s">
        <v>1234</v>
      </c>
      <c r="D21" s="766"/>
      <c r="E21" s="766"/>
      <c r="F21" s="766"/>
      <c r="G21" s="766"/>
      <c r="H21" s="425" t="str">
        <f t="shared" si="2"/>
        <v/>
      </c>
      <c r="I21" s="425"/>
      <c r="J21" s="601" t="str">
        <f>IF(G21="","",IF(ROUND(SUM(D21:F21),2)=ROUND(G21,2),"OK","Błąd sumy częściowej"))</f>
        <v/>
      </c>
    </row>
    <row r="22" spans="2:10" x14ac:dyDescent="0.25">
      <c r="B22" s="136" t="s">
        <v>1300</v>
      </c>
      <c r="C22" s="658" t="s">
        <v>1236</v>
      </c>
      <c r="D22" s="766"/>
      <c r="E22" s="766"/>
      <c r="F22" s="766"/>
      <c r="G22" s="766"/>
      <c r="H22" s="425" t="str">
        <f t="shared" si="2"/>
        <v/>
      </c>
      <c r="I22" s="425"/>
      <c r="J22" s="601" t="str">
        <f>IF(G22="","",IF(ROUND(SUM(D22:F22),2)=ROUND(G22,2),"OK","Błąd sumy częściowej"))</f>
        <v/>
      </c>
    </row>
    <row r="23" spans="2:10" ht="15.75" thickBot="1" x14ac:dyDescent="0.3">
      <c r="B23" s="705" t="s">
        <v>1301</v>
      </c>
      <c r="C23" s="720" t="s">
        <v>1238</v>
      </c>
      <c r="D23" s="821"/>
      <c r="E23" s="821"/>
      <c r="F23" s="821"/>
      <c r="G23" s="821"/>
      <c r="H23" s="425" t="str">
        <f t="shared" si="2"/>
        <v/>
      </c>
      <c r="I23" s="425"/>
      <c r="J23" s="601" t="str">
        <f>IF(G23="","",IF(ROUND(SUM(D23:F23),2)=ROUND(G23,2),"OK","Błąd sumy częściowej"))</f>
        <v/>
      </c>
    </row>
    <row r="24" spans="2:10" x14ac:dyDescent="0.25">
      <c r="B24" s="697" t="s">
        <v>1302</v>
      </c>
      <c r="C24" s="698" t="s">
        <v>138</v>
      </c>
      <c r="D24" s="825"/>
      <c r="E24" s="826"/>
      <c r="F24" s="847"/>
      <c r="G24" s="823"/>
      <c r="J24" s="601"/>
    </row>
    <row r="25" spans="2:10" x14ac:dyDescent="0.25">
      <c r="B25" s="136" t="s">
        <v>1303</v>
      </c>
      <c r="C25" s="702" t="s">
        <v>1230</v>
      </c>
      <c r="D25" s="766"/>
      <c r="E25" s="776"/>
      <c r="F25" s="848"/>
      <c r="G25" s="829"/>
      <c r="H25" s="425" t="str">
        <f>IF(COUNTBLANK(D25:G25)=4,"",IF(G25=SUM(D25:F25),"Weryfikacja OK","Niezgodność sumy"))</f>
        <v/>
      </c>
      <c r="I25" s="425"/>
      <c r="J25" s="601" t="str">
        <f>IF(G25="","",IF(ROUND(SUM(D25:F25),2)=ROUND(G25,2),"OK","Błąd sumy częściowej"))</f>
        <v/>
      </c>
    </row>
    <row r="26" spans="2:10" ht="15.75" thickBot="1" x14ac:dyDescent="0.3">
      <c r="B26" s="705" t="s">
        <v>1304</v>
      </c>
      <c r="C26" s="720" t="s">
        <v>1238</v>
      </c>
      <c r="D26" s="821"/>
      <c r="E26" s="830"/>
      <c r="F26" s="849"/>
      <c r="G26" s="832"/>
      <c r="H26" s="425" t="str">
        <f>IF(COUNTBLANK(D26:G26)=4,"",IF(G26=SUM(D26:F26),"Weryfikacja OK","Niezgodność sumy"))</f>
        <v/>
      </c>
      <c r="I26" s="425"/>
      <c r="J26" s="601" t="str">
        <f>IF(G26="","",IF(ROUND(SUM(D26:F26),2)=ROUND(G26,2),"OK","Błąd sumy częściowej"))</f>
        <v/>
      </c>
    </row>
    <row r="28" spans="2:10" x14ac:dyDescent="0.25">
      <c r="C28" s="2" t="s">
        <v>3590</v>
      </c>
    </row>
    <row r="29" spans="2:10" x14ac:dyDescent="0.25">
      <c r="C29" t="s">
        <v>1289</v>
      </c>
      <c r="D29" s="601" t="str">
        <f>IF(D11="","",IF(ROUND(SUM(D7+D8+D9-D10),2)=ROUND(D11,2),"OK","Błąd sumy częściowej"))</f>
        <v/>
      </c>
      <c r="E29" s="601" t="str">
        <f t="shared" ref="E29:G29" si="3">IF(E11="","",IF(ROUND(SUM(E7+E8+E9-E10),2)=ROUND(E11,2),"OK","Błąd sumy częściowej"))</f>
        <v/>
      </c>
      <c r="F29" s="601" t="str">
        <f t="shared" si="3"/>
        <v/>
      </c>
      <c r="G29" s="601" t="str">
        <f t="shared" si="3"/>
        <v/>
      </c>
    </row>
    <row r="30" spans="2:10" x14ac:dyDescent="0.25">
      <c r="C30" t="s">
        <v>1295</v>
      </c>
      <c r="D30" s="601" t="str">
        <f>IF(D17="","",IF(ROUND(SUM(D13+D14+D15-D16),2)=ROUND(D17,2),"OK","Błąd sumy częściowej"))</f>
        <v/>
      </c>
      <c r="E30" s="601" t="str">
        <f t="shared" ref="E30:G30" si="4">IF(E17="","",IF(ROUND(SUM(E13+E14+E15-E16),2)=ROUND(E17,2),"OK","Błąd sumy częściowej"))</f>
        <v/>
      </c>
      <c r="F30" s="601" t="str">
        <f t="shared" si="4"/>
        <v/>
      </c>
      <c r="G30" s="601" t="str">
        <f t="shared" si="4"/>
        <v/>
      </c>
    </row>
    <row r="31" spans="2:10" x14ac:dyDescent="0.25">
      <c r="C31" t="s">
        <v>1301</v>
      </c>
      <c r="D31" s="601" t="str">
        <f>IF(D23="","",IF(ROUND(SUM(D19+D20+D21-D22),2)=ROUND(D23,2),"OK","Błąd sumy częściowej"))</f>
        <v/>
      </c>
      <c r="E31" s="601" t="str">
        <f t="shared" ref="E31:G31" si="5">IF(E23="","",IF(ROUND(SUM(E19+E20+E21-E22),2)=ROUND(E23,2),"OK","Błąd sumy częściowej"))</f>
        <v/>
      </c>
      <c r="F31" s="601" t="str">
        <f t="shared" si="5"/>
        <v/>
      </c>
      <c r="G31" s="601" t="str">
        <f t="shared" si="5"/>
        <v/>
      </c>
    </row>
    <row r="33" spans="3:4" x14ac:dyDescent="0.25">
      <c r="C33" s="18" t="s">
        <v>3617</v>
      </c>
      <c r="D33" s="601" t="str">
        <f>IF(COUNTBLANK(H7:H26)=20,"",IF(AND(COUNTIF(H7:H26,"Weryfikacja OK")=17,COUNTIF(D29:G31,"OK")=12,COUNTIF(J7:J26,"OK")=17),"Arkusz jest zwalidowany poprawnie","Arkusz jest niepoprawny"))</f>
        <v/>
      </c>
    </row>
  </sheetData>
  <mergeCells count="1">
    <mergeCell ref="B4:C5"/>
  </mergeCells>
  <conditionalFormatting sqref="H7:I12">
    <cfRule type="containsText" dxfId="384" priority="22" operator="containsText" text="Weryfikacja wiersza OK">
      <formula>NOT(ISERROR(SEARCH("Weryfikacja wiersza OK",H7)))</formula>
    </cfRule>
  </conditionalFormatting>
  <conditionalFormatting sqref="H7:I12">
    <cfRule type="cellIs" dxfId="383" priority="21" operator="equal">
      <formula>"Weryfikacja bieżącego wiersza: OK"</formula>
    </cfRule>
  </conditionalFormatting>
  <conditionalFormatting sqref="H7:I7">
    <cfRule type="cellIs" dxfId="382" priority="14" operator="equal">
      <formula>"Weryfikacja OK"</formula>
    </cfRule>
  </conditionalFormatting>
  <conditionalFormatting sqref="H8:I12">
    <cfRule type="cellIs" dxfId="381" priority="13" operator="equal">
      <formula>"Weryfikacja OK"</formula>
    </cfRule>
  </conditionalFormatting>
  <conditionalFormatting sqref="H13:I17">
    <cfRule type="containsText" dxfId="380" priority="12" operator="containsText" text="Weryfikacja wiersza OK">
      <formula>NOT(ISERROR(SEARCH("Weryfikacja wiersza OK",H13)))</formula>
    </cfRule>
  </conditionalFormatting>
  <conditionalFormatting sqref="H13:I17">
    <cfRule type="cellIs" dxfId="379" priority="11" operator="equal">
      <formula>"Weryfikacja bieżącego wiersza: OK"</formula>
    </cfRule>
  </conditionalFormatting>
  <conditionalFormatting sqref="H13:I17">
    <cfRule type="cellIs" dxfId="378" priority="10" operator="equal">
      <formula>"Weryfikacja OK"</formula>
    </cfRule>
  </conditionalFormatting>
  <conditionalFormatting sqref="H19:I23">
    <cfRule type="containsText" dxfId="377" priority="9" operator="containsText" text="Weryfikacja wiersza OK">
      <formula>NOT(ISERROR(SEARCH("Weryfikacja wiersza OK",H19)))</formula>
    </cfRule>
  </conditionalFormatting>
  <conditionalFormatting sqref="H19:I23">
    <cfRule type="cellIs" dxfId="376" priority="8" operator="equal">
      <formula>"Weryfikacja bieżącego wiersza: OK"</formula>
    </cfRule>
  </conditionalFormatting>
  <conditionalFormatting sqref="H19:I23">
    <cfRule type="cellIs" dxfId="375" priority="7" operator="equal">
      <formula>"Weryfikacja OK"</formula>
    </cfRule>
  </conditionalFormatting>
  <conditionalFormatting sqref="H25:I26">
    <cfRule type="containsText" dxfId="374" priority="6" operator="containsText" text="Weryfikacja wiersza OK">
      <formula>NOT(ISERROR(SEARCH("Weryfikacja wiersza OK",H25)))</formula>
    </cfRule>
  </conditionalFormatting>
  <conditionalFormatting sqref="H25:I26">
    <cfRule type="cellIs" dxfId="373" priority="5" operator="equal">
      <formula>"Weryfikacja bieżącego wiersza: OK"</formula>
    </cfRule>
  </conditionalFormatting>
  <conditionalFormatting sqref="H25:I26">
    <cfRule type="cellIs" dxfId="372" priority="4" operator="equal">
      <formula>"Weryfikacja OK"</formula>
    </cfRule>
  </conditionalFormatting>
  <conditionalFormatting sqref="J7:J26">
    <cfRule type="containsText" dxfId="371" priority="3" operator="containsText" text="OK">
      <formula>NOT(ISERROR(SEARCH("OK",J7)))</formula>
    </cfRule>
  </conditionalFormatting>
  <conditionalFormatting sqref="D33">
    <cfRule type="containsText" dxfId="370" priority="2" operator="containsText" text="Arkusz jest zwalidowany poprawnie">
      <formula>NOT(ISERROR(SEARCH("Arkusz jest zwalidowany poprawnie",D33)))</formula>
    </cfRule>
  </conditionalFormatting>
  <conditionalFormatting sqref="D29:G31">
    <cfRule type="containsText" dxfId="369" priority="1" operator="containsText" text="OK">
      <formula>NOT(ISERROR(SEARCH("OK",D29)))</formula>
    </cfRule>
  </conditionalFormatting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workbookViewId="0">
      <selection activeCell="D6" sqref="D6"/>
    </sheetView>
  </sheetViews>
  <sheetFormatPr defaultRowHeight="15" x14ac:dyDescent="0.25"/>
  <cols>
    <col min="2" max="2" width="10.5703125" customWidth="1"/>
    <col min="3" max="3" width="49" customWidth="1"/>
    <col min="4" max="4" width="13.5703125" customWidth="1"/>
  </cols>
  <sheetData>
    <row r="1" spans="2:5" ht="15.75" x14ac:dyDescent="0.25">
      <c r="B1" s="306" t="s">
        <v>329</v>
      </c>
    </row>
    <row r="2" spans="2:5" x14ac:dyDescent="0.25">
      <c r="B2" s="351" t="s">
        <v>1308</v>
      </c>
    </row>
    <row r="3" spans="2:5" ht="15.75" thickBot="1" x14ac:dyDescent="0.3"/>
    <row r="4" spans="2:5" ht="30" x14ac:dyDescent="0.25">
      <c r="B4" s="1336"/>
      <c r="C4" s="1337"/>
      <c r="D4" s="808" t="s">
        <v>11</v>
      </c>
    </row>
    <row r="5" spans="2:5" ht="15.75" thickBot="1" x14ac:dyDescent="0.3">
      <c r="B5" s="1338"/>
      <c r="C5" s="1339"/>
      <c r="D5" s="812" t="s">
        <v>145</v>
      </c>
    </row>
    <row r="6" spans="2:5" ht="15.75" thickBot="1" x14ac:dyDescent="0.3">
      <c r="B6" s="803" t="s">
        <v>1306</v>
      </c>
      <c r="C6" s="850" t="s">
        <v>1307</v>
      </c>
      <c r="D6" s="851"/>
      <c r="E6" s="425" t="str">
        <f>IF(ISBLANK(D6),"",IF(ISNUMBER(D6),"Weryfikacja wiersza OK","Wartość w kolumnie a musi być liczbą"))</f>
        <v/>
      </c>
    </row>
    <row r="9" spans="2:5" x14ac:dyDescent="0.25">
      <c r="C9" s="18" t="s">
        <v>3617</v>
      </c>
      <c r="D9" s="601" t="str">
        <f>IF(COUNTBLANK(E6)=1,"",IF(AND(COUNTIF(E6,"Weryfikacja wiersza OK")=1),"Arkusz jest zwalidowany poprawnie","Arkusz jest niepoprawny"))</f>
        <v/>
      </c>
    </row>
  </sheetData>
  <mergeCells count="1">
    <mergeCell ref="B4:C5"/>
  </mergeCells>
  <conditionalFormatting sqref="E6">
    <cfRule type="containsText" dxfId="368" priority="4" operator="containsText" text="Weryfikacja wiersza OK">
      <formula>NOT(ISERROR(SEARCH("Weryfikacja wiersza OK",E6)))</formula>
    </cfRule>
  </conditionalFormatting>
  <conditionalFormatting sqref="E6">
    <cfRule type="cellIs" dxfId="367" priority="3" operator="equal">
      <formula>"Weryfikacja bieżącego wiersza: OK"</formula>
    </cfRule>
  </conditionalFormatting>
  <conditionalFormatting sqref="E6">
    <cfRule type="cellIs" dxfId="366" priority="2" operator="equal">
      <formula>"Weryfikacja OK"</formula>
    </cfRule>
  </conditionalFormatting>
  <conditionalFormatting sqref="D9">
    <cfRule type="containsText" dxfId="365" priority="1" operator="containsText" text="Arkusz jest zwalidowany poprawnie">
      <formula>NOT(ISERROR(SEARCH("Arkusz jest zwalidowany poprawnie",D9)))</formula>
    </cfRule>
  </conditionalFormatting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E8" sqref="E8"/>
    </sheetView>
  </sheetViews>
  <sheetFormatPr defaultRowHeight="15" x14ac:dyDescent="0.25"/>
  <cols>
    <col min="2" max="2" width="12" customWidth="1"/>
    <col min="3" max="3" width="55" customWidth="1"/>
    <col min="4" max="4" width="13.7109375" customWidth="1"/>
  </cols>
  <sheetData>
    <row r="1" spans="2:5" ht="15.75" x14ac:dyDescent="0.25">
      <c r="B1" s="306" t="s">
        <v>1</v>
      </c>
    </row>
    <row r="2" spans="2:5" x14ac:dyDescent="0.25">
      <c r="B2" s="351" t="s">
        <v>1309</v>
      </c>
    </row>
    <row r="3" spans="2:5" ht="15.75" thickBot="1" x14ac:dyDescent="0.3"/>
    <row r="4" spans="2:5" ht="30" x14ac:dyDescent="0.25">
      <c r="B4" s="1324" t="s">
        <v>655</v>
      </c>
      <c r="C4" s="1325"/>
      <c r="D4" s="695" t="s">
        <v>11</v>
      </c>
    </row>
    <row r="5" spans="2:5" ht="15.75" thickBot="1" x14ac:dyDescent="0.3">
      <c r="B5" s="1326"/>
      <c r="C5" s="1327"/>
      <c r="D5" s="708" t="s">
        <v>145</v>
      </c>
    </row>
    <row r="6" spans="2:5" x14ac:dyDescent="0.25">
      <c r="B6" s="709" t="s">
        <v>1310</v>
      </c>
      <c r="C6" s="791" t="s">
        <v>1326</v>
      </c>
      <c r="D6" s="852"/>
      <c r="E6" s="425" t="str">
        <f>IF(ISBLANK(D6),"",IF(ISNUMBER(D6),"Weryfikacja wiersza OK","Wartość w kolumnie a musi być liczbą"))</f>
        <v/>
      </c>
    </row>
    <row r="7" spans="2:5" x14ac:dyDescent="0.25">
      <c r="B7" s="711" t="s">
        <v>1311</v>
      </c>
      <c r="C7" s="700" t="s">
        <v>653</v>
      </c>
      <c r="D7" s="701"/>
      <c r="E7" s="425" t="str">
        <f t="shared" ref="E7:E18" si="0">IF(ISBLANK(D7),"",IF(ISNUMBER(D7),"Weryfikacja wiersza OK","Wartość w kolumnie a musi być liczbą"))</f>
        <v/>
      </c>
    </row>
    <row r="8" spans="2:5" x14ac:dyDescent="0.25">
      <c r="B8" s="711" t="s">
        <v>1312</v>
      </c>
      <c r="C8" s="732"/>
      <c r="D8" s="701"/>
      <c r="E8" s="602" t="str">
        <f>IF(AND(ISBLANK(D8),ISBLANK(C8)),"",IF(AND(ISNUMBER(D8),ISTEXT(C8)),"Weryfikacja wiersza OK","Opis musi być tekstem a wartość w kolumnie A musi być liczbą"))</f>
        <v/>
      </c>
    </row>
    <row r="9" spans="2:5" x14ac:dyDescent="0.25">
      <c r="B9" s="711" t="s">
        <v>1313</v>
      </c>
      <c r="C9" s="732"/>
      <c r="D9" s="701"/>
      <c r="E9" s="602" t="str">
        <f t="shared" ref="E9:E15" si="1">IF(AND(ISBLANK(D9),ISBLANK(C9)),"",IF(AND(ISNUMBER(D9),ISTEXT(C9)),"Weryfikacja wiersza OK","Opis musi być tekstem a wartość w kolumnie A musi być liczbą"))</f>
        <v/>
      </c>
    </row>
    <row r="10" spans="2:5" x14ac:dyDescent="0.25">
      <c r="B10" s="711" t="s">
        <v>1314</v>
      </c>
      <c r="C10" s="732"/>
      <c r="D10" s="701"/>
      <c r="E10" s="602" t="str">
        <f t="shared" si="1"/>
        <v/>
      </c>
    </row>
    <row r="11" spans="2:5" x14ac:dyDescent="0.25">
      <c r="B11" s="711" t="s">
        <v>1315</v>
      </c>
      <c r="C11" s="732"/>
      <c r="D11" s="701"/>
      <c r="E11" s="602" t="str">
        <f t="shared" si="1"/>
        <v/>
      </c>
    </row>
    <row r="12" spans="2:5" x14ac:dyDescent="0.25">
      <c r="B12" s="711" t="s">
        <v>1316</v>
      </c>
      <c r="C12" s="732"/>
      <c r="D12" s="701"/>
      <c r="E12" s="602" t="str">
        <f t="shared" si="1"/>
        <v/>
      </c>
    </row>
    <row r="13" spans="2:5" x14ac:dyDescent="0.25">
      <c r="B13" s="711" t="s">
        <v>1317</v>
      </c>
      <c r="C13" s="732"/>
      <c r="D13" s="701"/>
      <c r="E13" s="602" t="str">
        <f t="shared" si="1"/>
        <v/>
      </c>
    </row>
    <row r="14" spans="2:5" x14ac:dyDescent="0.25">
      <c r="B14" s="711" t="s">
        <v>1318</v>
      </c>
      <c r="C14" s="732"/>
      <c r="D14" s="701"/>
      <c r="E14" s="602" t="str">
        <f t="shared" si="1"/>
        <v/>
      </c>
    </row>
    <row r="15" spans="2:5" x14ac:dyDescent="0.25">
      <c r="B15" s="711" t="s">
        <v>1319</v>
      </c>
      <c r="C15" s="732"/>
      <c r="D15" s="701"/>
      <c r="E15" s="602" t="str">
        <f t="shared" si="1"/>
        <v/>
      </c>
    </row>
    <row r="16" spans="2:5" x14ac:dyDescent="0.25">
      <c r="B16" s="711" t="s">
        <v>1320</v>
      </c>
      <c r="C16" s="700" t="s">
        <v>1321</v>
      </c>
      <c r="D16" s="701"/>
      <c r="E16" s="425" t="str">
        <f t="shared" si="0"/>
        <v/>
      </c>
    </row>
    <row r="17" spans="2:5" x14ac:dyDescent="0.25">
      <c r="B17" s="711" t="s">
        <v>1322</v>
      </c>
      <c r="C17" s="794" t="s">
        <v>1323</v>
      </c>
      <c r="D17" s="701"/>
      <c r="E17" s="425" t="str">
        <f t="shared" si="0"/>
        <v/>
      </c>
    </row>
    <row r="18" spans="2:5" ht="15.75" thickBot="1" x14ac:dyDescent="0.3">
      <c r="B18" s="712" t="s">
        <v>1324</v>
      </c>
      <c r="C18" s="853" t="s">
        <v>1325</v>
      </c>
      <c r="D18" s="707"/>
      <c r="E18" s="425" t="str">
        <f t="shared" si="0"/>
        <v/>
      </c>
    </row>
    <row r="20" spans="2:5" x14ac:dyDescent="0.25">
      <c r="C20" s="2" t="s">
        <v>3590</v>
      </c>
    </row>
    <row r="21" spans="2:5" x14ac:dyDescent="0.25">
      <c r="C21" t="s">
        <v>1310</v>
      </c>
      <c r="D21" s="601" t="str">
        <f>IF(D6="","",IF(ROUND(SUM(D7:D16),2)=ROUND(D6,2),"OK","Błąd sumy częściowej"))</f>
        <v/>
      </c>
    </row>
    <row r="23" spans="2:5" x14ac:dyDescent="0.25">
      <c r="C23" s="18" t="s">
        <v>3617</v>
      </c>
      <c r="D23" s="601" t="str">
        <f>IF(COUNTBLANK(E6:E18)=13,"",IF(AND(COUNTIF(E6:E18,"Weryfikacja wiersza OK")=13,COUNTIF(D21,"OK")=1),"Arkusz jest zwalidowany poprawnie","Arkusz jest niepoprawny"))</f>
        <v/>
      </c>
    </row>
  </sheetData>
  <mergeCells count="1">
    <mergeCell ref="B4:C5"/>
  </mergeCells>
  <conditionalFormatting sqref="E6:E7 E16:E18">
    <cfRule type="containsText" dxfId="364" priority="7" operator="containsText" text="Weryfikacja wiersza OK">
      <formula>NOT(ISERROR(SEARCH("Weryfikacja wiersza OK",E6)))</formula>
    </cfRule>
  </conditionalFormatting>
  <conditionalFormatting sqref="E6:E7 E16:E18">
    <cfRule type="cellIs" dxfId="363" priority="6" operator="equal">
      <formula>"Weryfikacja bieżącego wiersza: OK"</formula>
    </cfRule>
  </conditionalFormatting>
  <conditionalFormatting sqref="E6:E7 E16:E18">
    <cfRule type="cellIs" dxfId="362" priority="5" operator="equal">
      <formula>"Weryfikacja OK"</formula>
    </cfRule>
  </conditionalFormatting>
  <conditionalFormatting sqref="D21">
    <cfRule type="containsText" dxfId="361" priority="4" operator="containsText" text="OK">
      <formula>NOT(ISERROR(SEARCH("OK",D21)))</formula>
    </cfRule>
  </conditionalFormatting>
  <conditionalFormatting sqref="D23">
    <cfRule type="containsText" dxfId="360" priority="3" operator="containsText" text="Arkusz jest zwalidowany poprawnie">
      <formula>NOT(ISERROR(SEARCH("Arkusz jest zwalidowany poprawnie",D23)))</formula>
    </cfRule>
  </conditionalFormatting>
  <conditionalFormatting sqref="E8:E15">
    <cfRule type="containsText" dxfId="359" priority="2" operator="containsText" text="Weryfikacja wiersza OK">
      <formula>NOT(ISERROR(SEARCH("Weryfikacja wiersza OK",E8)))</formula>
    </cfRule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workbookViewId="0">
      <selection activeCell="D22" sqref="D22"/>
    </sheetView>
  </sheetViews>
  <sheetFormatPr defaultRowHeight="15" x14ac:dyDescent="0.25"/>
  <cols>
    <col min="2" max="2" width="10.7109375" style="6" bestFit="1" customWidth="1"/>
    <col min="3" max="3" width="50.42578125" style="6" customWidth="1"/>
    <col min="4" max="4" width="13.5703125" style="6" customWidth="1"/>
  </cols>
  <sheetData>
    <row r="1" spans="2:5" ht="15.75" x14ac:dyDescent="0.25">
      <c r="B1" s="306" t="s">
        <v>1</v>
      </c>
    </row>
    <row r="2" spans="2:5" x14ac:dyDescent="0.25">
      <c r="B2" s="351" t="s">
        <v>1347</v>
      </c>
    </row>
    <row r="3" spans="2:5" ht="15.75" thickBot="1" x14ac:dyDescent="0.3"/>
    <row r="4" spans="2:5" ht="30" x14ac:dyDescent="0.25">
      <c r="B4" s="1324" t="s">
        <v>657</v>
      </c>
      <c r="C4" s="1334"/>
      <c r="D4" s="808" t="s">
        <v>11</v>
      </c>
    </row>
    <row r="5" spans="2:5" ht="15.75" thickBot="1" x14ac:dyDescent="0.3">
      <c r="B5" s="1326"/>
      <c r="C5" s="1335"/>
      <c r="D5" s="812" t="s">
        <v>145</v>
      </c>
    </row>
    <row r="6" spans="2:5" x14ac:dyDescent="0.25">
      <c r="B6" s="697" t="s">
        <v>1327</v>
      </c>
      <c r="C6" s="833" t="s">
        <v>1328</v>
      </c>
      <c r="D6" s="834"/>
      <c r="E6" s="425" t="str">
        <f>IF(ISBLANK(D6),"",IF(ISNUMBER(D6),"Weryfikacja wiersza OK","Wartość w kolumnie a musi być liczbą"))</f>
        <v/>
      </c>
    </row>
    <row r="7" spans="2:5" x14ac:dyDescent="0.25">
      <c r="B7" s="136" t="s">
        <v>1329</v>
      </c>
      <c r="C7" s="837" t="s">
        <v>1228</v>
      </c>
      <c r="D7" s="836"/>
      <c r="E7" s="425" t="str">
        <f t="shared" ref="E7:E18" si="0">IF(ISBLANK(D7),"",IF(ISNUMBER(D7),"Weryfikacja wiersza OK","Wartość w kolumnie a musi być liczbą"))</f>
        <v/>
      </c>
    </row>
    <row r="8" spans="2:5" x14ac:dyDescent="0.25">
      <c r="B8" s="136" t="s">
        <v>1330</v>
      </c>
      <c r="C8" s="837" t="s">
        <v>1247</v>
      </c>
      <c r="D8" s="836"/>
      <c r="E8" s="425" t="str">
        <f t="shared" si="0"/>
        <v/>
      </c>
    </row>
    <row r="9" spans="2:5" x14ac:dyDescent="0.25">
      <c r="B9" s="136" t="s">
        <v>1331</v>
      </c>
      <c r="C9" s="837" t="s">
        <v>138</v>
      </c>
      <c r="D9" s="836"/>
      <c r="E9" s="425" t="str">
        <f t="shared" si="0"/>
        <v/>
      </c>
    </row>
    <row r="10" spans="2:5" x14ac:dyDescent="0.25">
      <c r="B10" s="136" t="s">
        <v>1332</v>
      </c>
      <c r="C10" s="835" t="s">
        <v>657</v>
      </c>
      <c r="D10" s="836"/>
      <c r="E10" s="425" t="str">
        <f t="shared" si="0"/>
        <v/>
      </c>
    </row>
    <row r="11" spans="2:5" x14ac:dyDescent="0.25">
      <c r="B11" s="136" t="s">
        <v>1333</v>
      </c>
      <c r="C11" s="837" t="s">
        <v>1334</v>
      </c>
      <c r="D11" s="836"/>
      <c r="E11" s="425" t="str">
        <f t="shared" si="0"/>
        <v/>
      </c>
    </row>
    <row r="12" spans="2:5" x14ac:dyDescent="0.25">
      <c r="B12" s="136" t="s">
        <v>1335</v>
      </c>
      <c r="C12" s="837" t="s">
        <v>1336</v>
      </c>
      <c r="D12" s="836"/>
      <c r="E12" s="425" t="str">
        <f t="shared" si="0"/>
        <v/>
      </c>
    </row>
    <row r="13" spans="2:5" x14ac:dyDescent="0.25">
      <c r="B13" s="136" t="s">
        <v>1337</v>
      </c>
      <c r="C13" s="837" t="s">
        <v>1338</v>
      </c>
      <c r="D13" s="836"/>
      <c r="E13" s="425" t="str">
        <f t="shared" si="0"/>
        <v/>
      </c>
    </row>
    <row r="14" spans="2:5" x14ac:dyDescent="0.25">
      <c r="B14" s="136" t="s">
        <v>1339</v>
      </c>
      <c r="C14" s="837" t="s">
        <v>1340</v>
      </c>
      <c r="D14" s="836"/>
      <c r="E14" s="425" t="str">
        <f t="shared" si="0"/>
        <v/>
      </c>
    </row>
    <row r="15" spans="2:5" ht="30" x14ac:dyDescent="0.25">
      <c r="B15" s="136" t="s">
        <v>1341</v>
      </c>
      <c r="C15" s="854" t="s">
        <v>3301</v>
      </c>
      <c r="D15" s="836"/>
      <c r="E15" s="425" t="str">
        <f t="shared" si="0"/>
        <v/>
      </c>
    </row>
    <row r="16" spans="2:5" x14ac:dyDescent="0.25">
      <c r="B16" s="136" t="s">
        <v>1342</v>
      </c>
      <c r="C16" s="855" t="s">
        <v>1343</v>
      </c>
      <c r="D16" s="836"/>
      <c r="E16" s="425" t="str">
        <f t="shared" si="0"/>
        <v/>
      </c>
    </row>
    <row r="17" spans="2:5" x14ac:dyDescent="0.25">
      <c r="B17" s="136" t="s">
        <v>1344</v>
      </c>
      <c r="C17" s="855" t="s">
        <v>1345</v>
      </c>
      <c r="D17" s="836"/>
      <c r="E17" s="425" t="str">
        <f t="shared" si="0"/>
        <v/>
      </c>
    </row>
    <row r="18" spans="2:5" ht="15.75" thickBot="1" x14ac:dyDescent="0.3">
      <c r="B18" s="705" t="s">
        <v>1346</v>
      </c>
      <c r="C18" s="856" t="s">
        <v>610</v>
      </c>
      <c r="D18" s="839"/>
      <c r="E18" s="425" t="str">
        <f t="shared" si="0"/>
        <v/>
      </c>
    </row>
    <row r="20" spans="2:5" x14ac:dyDescent="0.25">
      <c r="C20" s="2" t="s">
        <v>3590</v>
      </c>
    </row>
    <row r="21" spans="2:5" x14ac:dyDescent="0.25">
      <c r="C21" s="6" t="s">
        <v>1327</v>
      </c>
      <c r="D21" s="601" t="str">
        <f>IF(D6="","",IF(ROUND(SUM(D9),2)=ROUND(D6,2),"OK","Błąd sumy częściowej"))</f>
        <v/>
      </c>
    </row>
    <row r="22" spans="2:5" x14ac:dyDescent="0.25">
      <c r="C22" s="6" t="s">
        <v>1332</v>
      </c>
      <c r="D22" s="601" t="str">
        <f>IF(D10="","",IF(ROUND(SUM(D11:D14),2)=ROUND(D10,2),"OK","Błąd sumy częściowej"))</f>
        <v/>
      </c>
    </row>
    <row r="23" spans="2:5" x14ac:dyDescent="0.25">
      <c r="C23" s="6" t="s">
        <v>1339</v>
      </c>
      <c r="D23" s="601" t="str">
        <f>IF(D14="","",IF(ROUND(SUM(D15:D18),2)=ROUND(D14,2),"OK","Błąd sumy częściowej"))</f>
        <v/>
      </c>
    </row>
    <row r="25" spans="2:5" x14ac:dyDescent="0.25">
      <c r="C25" s="18" t="s">
        <v>3617</v>
      </c>
      <c r="D25" s="601" t="str">
        <f>IF(COUNTBLANK(E6:E18)=13,"",IF(AND(COUNTIF(E6:E18,"Weryfikacja wiersza OK")=13,COUNTIF(D21:D23,"OK")=3),"Arkusz jest zwalidowany poprawnie","Arkusz jest niepoprawny"))</f>
        <v/>
      </c>
    </row>
  </sheetData>
  <mergeCells count="1">
    <mergeCell ref="B4:C5"/>
  </mergeCells>
  <conditionalFormatting sqref="E6:E18">
    <cfRule type="containsText" dxfId="358" priority="5" operator="containsText" text="Weryfikacja wiersza OK">
      <formula>NOT(ISERROR(SEARCH("Weryfikacja wiersza OK",E6)))</formula>
    </cfRule>
  </conditionalFormatting>
  <conditionalFormatting sqref="E6:E18">
    <cfRule type="cellIs" dxfId="357" priority="4" operator="equal">
      <formula>"Weryfikacja bieżącego wiersza: OK"</formula>
    </cfRule>
  </conditionalFormatting>
  <conditionalFormatting sqref="E6:E18">
    <cfRule type="cellIs" dxfId="356" priority="3" operator="equal">
      <formula>"Weryfikacja OK"</formula>
    </cfRule>
  </conditionalFormatting>
  <conditionalFormatting sqref="D21:D23">
    <cfRule type="containsText" dxfId="355" priority="2" operator="containsText" text="OK">
      <formula>NOT(ISERROR(SEARCH("OK",D21)))</formula>
    </cfRule>
  </conditionalFormatting>
  <conditionalFormatting sqref="D25">
    <cfRule type="containsText" dxfId="354" priority="1" operator="containsText" text="Arkusz jest zwalidowany poprawnie">
      <formula>NOT(ISERROR(SEARCH("Arkusz jest zwalidowany poprawnie",D25)))</formula>
    </cfRule>
  </conditionalFormatting>
  <pageMargins left="0.7" right="0.7" top="0.75" bottom="0.75" header="0.3" footer="0.3"/>
  <pageSetup paperSize="9" orientation="portrait" r:id="rId1"/>
  <ignoredErrors>
    <ignoredError sqref="D22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topLeftCell="A10" workbookViewId="0">
      <selection activeCell="D49" sqref="D49"/>
    </sheetView>
  </sheetViews>
  <sheetFormatPr defaultRowHeight="15" x14ac:dyDescent="0.25"/>
  <cols>
    <col min="2" max="2" width="11.140625" style="6" customWidth="1"/>
    <col min="3" max="3" width="66.140625" style="6" customWidth="1"/>
    <col min="4" max="6" width="13.7109375" style="6" customWidth="1"/>
  </cols>
  <sheetData>
    <row r="1" spans="2:7" x14ac:dyDescent="0.25">
      <c r="B1" s="2" t="s">
        <v>1</v>
      </c>
      <c r="F1" s="2" t="s">
        <v>3283</v>
      </c>
    </row>
    <row r="2" spans="2:7" x14ac:dyDescent="0.25">
      <c r="B2" s="6" t="s">
        <v>1348</v>
      </c>
    </row>
    <row r="3" spans="2:7" ht="15.75" thickBot="1" x14ac:dyDescent="0.3"/>
    <row r="4" spans="2:7" ht="75" x14ac:dyDescent="0.25">
      <c r="B4" s="1324"/>
      <c r="C4" s="1334"/>
      <c r="D4" s="857" t="s">
        <v>1349</v>
      </c>
      <c r="E4" s="772" t="s">
        <v>1350</v>
      </c>
      <c r="F4" s="760" t="s">
        <v>1351</v>
      </c>
    </row>
    <row r="5" spans="2:7" ht="15.75" thickBot="1" x14ac:dyDescent="0.3">
      <c r="B5" s="1326"/>
      <c r="C5" s="1335"/>
      <c r="D5" s="858" t="s">
        <v>145</v>
      </c>
      <c r="E5" s="773" t="s">
        <v>146</v>
      </c>
      <c r="F5" s="762" t="s">
        <v>147</v>
      </c>
    </row>
    <row r="6" spans="2:7" x14ac:dyDescent="0.25">
      <c r="B6" s="751" t="s">
        <v>1352</v>
      </c>
      <c r="C6" s="859" t="s">
        <v>95</v>
      </c>
      <c r="D6" s="860"/>
      <c r="E6" s="860"/>
      <c r="F6" s="860"/>
      <c r="G6" s="425" t="str">
        <f>IF(COUNTBLANK(D6:F6)=3,"",IF(COUNTBLANK(D6:F6)=0,"Weryfikacja wiersza OK","Należy wypełnić wszystkie pola w bieżącym wierszu"))</f>
        <v/>
      </c>
    </row>
    <row r="7" spans="2:7" x14ac:dyDescent="0.25">
      <c r="B7" s="752" t="s">
        <v>1353</v>
      </c>
      <c r="C7" s="861" t="s">
        <v>57</v>
      </c>
      <c r="D7" s="862"/>
      <c r="E7" s="862"/>
      <c r="F7" s="862"/>
      <c r="G7" s="425" t="str">
        <f t="shared" ref="G7:G39" si="0">IF(COUNTBLANK(D7:F7)=3,"",IF(COUNTBLANK(D7:F7)=0,"Weryfikacja wiersza OK","Należy wypełnić wszystkie pola w bieżącym wierszu"))</f>
        <v/>
      </c>
    </row>
    <row r="8" spans="2:7" x14ac:dyDescent="0.25">
      <c r="B8" s="752" t="s">
        <v>1354</v>
      </c>
      <c r="C8" s="861" t="s">
        <v>58</v>
      </c>
      <c r="D8" s="862"/>
      <c r="E8" s="862"/>
      <c r="F8" s="862"/>
      <c r="G8" s="425" t="str">
        <f t="shared" si="0"/>
        <v/>
      </c>
    </row>
    <row r="9" spans="2:7" x14ac:dyDescent="0.25">
      <c r="B9" s="752" t="s">
        <v>1355</v>
      </c>
      <c r="C9" s="861" t="s">
        <v>59</v>
      </c>
      <c r="D9" s="862"/>
      <c r="E9" s="862"/>
      <c r="F9" s="862"/>
      <c r="G9" s="425" t="str">
        <f t="shared" si="0"/>
        <v/>
      </c>
    </row>
    <row r="10" spans="2:7" x14ac:dyDescent="0.25">
      <c r="B10" s="752" t="s">
        <v>1356</v>
      </c>
      <c r="C10" s="861" t="s">
        <v>60</v>
      </c>
      <c r="D10" s="862"/>
      <c r="E10" s="862"/>
      <c r="F10" s="862"/>
      <c r="G10" s="425" t="str">
        <f t="shared" si="0"/>
        <v/>
      </c>
    </row>
    <row r="11" spans="2:7" x14ac:dyDescent="0.25">
      <c r="B11" s="752" t="s">
        <v>1357</v>
      </c>
      <c r="C11" s="861" t="s">
        <v>62</v>
      </c>
      <c r="D11" s="862"/>
      <c r="E11" s="862"/>
      <c r="F11" s="862"/>
      <c r="G11" s="425" t="str">
        <f t="shared" si="0"/>
        <v/>
      </c>
    </row>
    <row r="12" spans="2:7" x14ac:dyDescent="0.25">
      <c r="B12" s="752" t="s">
        <v>1358</v>
      </c>
      <c r="C12" s="861" t="s">
        <v>61</v>
      </c>
      <c r="D12" s="862"/>
      <c r="E12" s="862"/>
      <c r="F12" s="862"/>
      <c r="G12" s="425" t="str">
        <f t="shared" si="0"/>
        <v/>
      </c>
    </row>
    <row r="13" spans="2:7" x14ac:dyDescent="0.25">
      <c r="B13" s="752" t="s">
        <v>3312</v>
      </c>
      <c r="C13" s="861" t="s">
        <v>33</v>
      </c>
      <c r="D13" s="862"/>
      <c r="E13" s="862"/>
      <c r="F13" s="862"/>
      <c r="G13" s="425" t="str">
        <f t="shared" si="0"/>
        <v/>
      </c>
    </row>
    <row r="14" spans="2:7" x14ac:dyDescent="0.25">
      <c r="B14" s="752" t="s">
        <v>1359</v>
      </c>
      <c r="C14" s="863" t="s">
        <v>1360</v>
      </c>
      <c r="D14" s="864"/>
      <c r="E14" s="864"/>
      <c r="F14" s="864"/>
      <c r="G14" s="425" t="str">
        <f t="shared" si="0"/>
        <v/>
      </c>
    </row>
    <row r="15" spans="2:7" x14ac:dyDescent="0.25">
      <c r="B15" s="752" t="s">
        <v>1361</v>
      </c>
      <c r="C15" s="861" t="s">
        <v>57</v>
      </c>
      <c r="D15" s="862"/>
      <c r="E15" s="862"/>
      <c r="F15" s="862"/>
      <c r="G15" s="425" t="str">
        <f t="shared" si="0"/>
        <v/>
      </c>
    </row>
    <row r="16" spans="2:7" x14ac:dyDescent="0.25">
      <c r="B16" s="752" t="s">
        <v>1362</v>
      </c>
      <c r="C16" s="861" t="s">
        <v>58</v>
      </c>
      <c r="D16" s="862"/>
      <c r="E16" s="862"/>
      <c r="F16" s="862"/>
      <c r="G16" s="425" t="str">
        <f t="shared" si="0"/>
        <v/>
      </c>
    </row>
    <row r="17" spans="2:7" x14ac:dyDescent="0.25">
      <c r="B17" s="752" t="s">
        <v>1363</v>
      </c>
      <c r="C17" s="861" t="s">
        <v>59</v>
      </c>
      <c r="D17" s="862"/>
      <c r="E17" s="862"/>
      <c r="F17" s="862"/>
      <c r="G17" s="425" t="str">
        <f t="shared" si="0"/>
        <v/>
      </c>
    </row>
    <row r="18" spans="2:7" x14ac:dyDescent="0.25">
      <c r="B18" s="752" t="s">
        <v>1364</v>
      </c>
      <c r="C18" s="861" t="s">
        <v>60</v>
      </c>
      <c r="D18" s="862"/>
      <c r="E18" s="862"/>
      <c r="F18" s="862"/>
      <c r="G18" s="425" t="str">
        <f t="shared" si="0"/>
        <v/>
      </c>
    </row>
    <row r="19" spans="2:7" x14ac:dyDescent="0.25">
      <c r="B19" s="752" t="s">
        <v>1365</v>
      </c>
      <c r="C19" s="861" t="s">
        <v>62</v>
      </c>
      <c r="D19" s="862"/>
      <c r="E19" s="862"/>
      <c r="F19" s="862"/>
      <c r="G19" s="425" t="str">
        <f t="shared" si="0"/>
        <v/>
      </c>
    </row>
    <row r="20" spans="2:7" x14ac:dyDescent="0.25">
      <c r="B20" s="752" t="s">
        <v>1366</v>
      </c>
      <c r="C20" s="861" t="s">
        <v>61</v>
      </c>
      <c r="D20" s="862"/>
      <c r="E20" s="862"/>
      <c r="F20" s="862"/>
      <c r="G20" s="425" t="str">
        <f t="shared" si="0"/>
        <v/>
      </c>
    </row>
    <row r="21" spans="2:7" x14ac:dyDescent="0.25">
      <c r="B21" s="752" t="s">
        <v>1367</v>
      </c>
      <c r="C21" s="861" t="s">
        <v>78</v>
      </c>
      <c r="D21" s="862"/>
      <c r="E21" s="862"/>
      <c r="F21" s="862"/>
      <c r="G21" s="425" t="str">
        <f t="shared" si="0"/>
        <v/>
      </c>
    </row>
    <row r="22" spans="2:7" x14ac:dyDescent="0.25">
      <c r="B22" s="752" t="s">
        <v>1368</v>
      </c>
      <c r="C22" s="854" t="s">
        <v>1369</v>
      </c>
      <c r="D22" s="862"/>
      <c r="E22" s="862"/>
      <c r="F22" s="862"/>
      <c r="G22" s="425" t="str">
        <f t="shared" si="0"/>
        <v/>
      </c>
    </row>
    <row r="23" spans="2:7" x14ac:dyDescent="0.25">
      <c r="B23" s="752" t="s">
        <v>1370</v>
      </c>
      <c r="C23" s="854" t="s">
        <v>1371</v>
      </c>
      <c r="D23" s="862"/>
      <c r="E23" s="862"/>
      <c r="F23" s="862"/>
      <c r="G23" s="425" t="str">
        <f t="shared" si="0"/>
        <v/>
      </c>
    </row>
    <row r="24" spans="2:7" x14ac:dyDescent="0.25">
      <c r="B24" s="752" t="s">
        <v>1372</v>
      </c>
      <c r="C24" s="861" t="s">
        <v>318</v>
      </c>
      <c r="D24" s="862"/>
      <c r="E24" s="862"/>
      <c r="F24" s="862"/>
      <c r="G24" s="425" t="str">
        <f t="shared" si="0"/>
        <v/>
      </c>
    </row>
    <row r="25" spans="2:7" x14ac:dyDescent="0.25">
      <c r="B25" s="752" t="s">
        <v>1373</v>
      </c>
      <c r="C25" s="861" t="s">
        <v>33</v>
      </c>
      <c r="D25" s="862"/>
      <c r="E25" s="862"/>
      <c r="F25" s="862"/>
      <c r="G25" s="425" t="str">
        <f t="shared" si="0"/>
        <v/>
      </c>
    </row>
    <row r="26" spans="2:7" x14ac:dyDescent="0.25">
      <c r="B26" s="752" t="s">
        <v>1374</v>
      </c>
      <c r="C26" s="863" t="s">
        <v>671</v>
      </c>
      <c r="D26" s="864"/>
      <c r="E26" s="864"/>
      <c r="F26" s="864"/>
      <c r="G26" s="425" t="str">
        <f t="shared" si="0"/>
        <v/>
      </c>
    </row>
    <row r="27" spans="2:7" x14ac:dyDescent="0.25">
      <c r="B27" s="752" t="s">
        <v>1375</v>
      </c>
      <c r="C27" s="861" t="s">
        <v>57</v>
      </c>
      <c r="D27" s="862"/>
      <c r="E27" s="862"/>
      <c r="F27" s="862"/>
      <c r="G27" s="425" t="str">
        <f t="shared" si="0"/>
        <v/>
      </c>
    </row>
    <row r="28" spans="2:7" x14ac:dyDescent="0.25">
      <c r="B28" s="752" t="s">
        <v>1376</v>
      </c>
      <c r="C28" s="861" t="s">
        <v>58</v>
      </c>
      <c r="D28" s="862"/>
      <c r="E28" s="862"/>
      <c r="F28" s="862"/>
      <c r="G28" s="425" t="str">
        <f t="shared" si="0"/>
        <v/>
      </c>
    </row>
    <row r="29" spans="2:7" x14ac:dyDescent="0.25">
      <c r="B29" s="752" t="s">
        <v>1377</v>
      </c>
      <c r="C29" s="861" t="s">
        <v>59</v>
      </c>
      <c r="D29" s="862"/>
      <c r="E29" s="862"/>
      <c r="F29" s="862"/>
      <c r="G29" s="425" t="str">
        <f t="shared" si="0"/>
        <v/>
      </c>
    </row>
    <row r="30" spans="2:7" x14ac:dyDescent="0.25">
      <c r="B30" s="752" t="s">
        <v>1378</v>
      </c>
      <c r="C30" s="861" t="s">
        <v>60</v>
      </c>
      <c r="D30" s="862"/>
      <c r="E30" s="862"/>
      <c r="F30" s="862"/>
      <c r="G30" s="425" t="str">
        <f t="shared" si="0"/>
        <v/>
      </c>
    </row>
    <row r="31" spans="2:7" x14ac:dyDescent="0.25">
      <c r="B31" s="752" t="s">
        <v>1379</v>
      </c>
      <c r="C31" s="861" t="s">
        <v>62</v>
      </c>
      <c r="D31" s="862"/>
      <c r="E31" s="862"/>
      <c r="F31" s="862"/>
      <c r="G31" s="425" t="str">
        <f t="shared" si="0"/>
        <v/>
      </c>
    </row>
    <row r="32" spans="2:7" x14ac:dyDescent="0.25">
      <c r="B32" s="752" t="s">
        <v>1380</v>
      </c>
      <c r="C32" s="861" t="s">
        <v>61</v>
      </c>
      <c r="D32" s="862"/>
      <c r="E32" s="862"/>
      <c r="F32" s="862"/>
      <c r="G32" s="425" t="str">
        <f t="shared" si="0"/>
        <v/>
      </c>
    </row>
    <row r="33" spans="2:7" x14ac:dyDescent="0.25">
      <c r="B33" s="752" t="s">
        <v>1381</v>
      </c>
      <c r="C33" s="861" t="s">
        <v>83</v>
      </c>
      <c r="D33" s="862"/>
      <c r="E33" s="862"/>
      <c r="F33" s="862"/>
      <c r="G33" s="425" t="str">
        <f t="shared" si="0"/>
        <v/>
      </c>
    </row>
    <row r="34" spans="2:7" x14ac:dyDescent="0.25">
      <c r="B34" s="752" t="s">
        <v>1382</v>
      </c>
      <c r="C34" s="861" t="s">
        <v>78</v>
      </c>
      <c r="D34" s="862"/>
      <c r="E34" s="862"/>
      <c r="F34" s="862"/>
      <c r="G34" s="425" t="str">
        <f t="shared" si="0"/>
        <v/>
      </c>
    </row>
    <row r="35" spans="2:7" x14ac:dyDescent="0.25">
      <c r="B35" s="752" t="s">
        <v>1383</v>
      </c>
      <c r="C35" s="854" t="s">
        <v>1369</v>
      </c>
      <c r="D35" s="862"/>
      <c r="E35" s="862"/>
      <c r="F35" s="862"/>
      <c r="G35" s="425" t="str">
        <f t="shared" si="0"/>
        <v/>
      </c>
    </row>
    <row r="36" spans="2:7" x14ac:dyDescent="0.25">
      <c r="B36" s="752" t="s">
        <v>1384</v>
      </c>
      <c r="C36" s="854" t="s">
        <v>1371</v>
      </c>
      <c r="D36" s="862"/>
      <c r="E36" s="862"/>
      <c r="F36" s="862"/>
      <c r="G36" s="425" t="str">
        <f t="shared" si="0"/>
        <v/>
      </c>
    </row>
    <row r="37" spans="2:7" x14ac:dyDescent="0.25">
      <c r="B37" s="752" t="s">
        <v>1385</v>
      </c>
      <c r="C37" s="861" t="s">
        <v>318</v>
      </c>
      <c r="D37" s="862"/>
      <c r="E37" s="862"/>
      <c r="F37" s="862"/>
      <c r="G37" s="425" t="str">
        <f t="shared" si="0"/>
        <v/>
      </c>
    </row>
    <row r="38" spans="2:7" ht="15.75" thickBot="1" x14ac:dyDescent="0.3">
      <c r="B38" s="753" t="s">
        <v>1386</v>
      </c>
      <c r="C38" s="865" t="s">
        <v>33</v>
      </c>
      <c r="D38" s="866"/>
      <c r="E38" s="866"/>
      <c r="F38" s="866"/>
      <c r="G38" s="425" t="str">
        <f t="shared" si="0"/>
        <v/>
      </c>
    </row>
    <row r="39" spans="2:7" ht="15.75" thickBot="1" x14ac:dyDescent="0.3">
      <c r="B39" s="756" t="s">
        <v>1387</v>
      </c>
      <c r="C39" s="867" t="s">
        <v>87</v>
      </c>
      <c r="D39" s="868"/>
      <c r="E39" s="868"/>
      <c r="F39" s="868"/>
      <c r="G39" s="425" t="str">
        <f t="shared" si="0"/>
        <v/>
      </c>
    </row>
    <row r="41" spans="2:7" x14ac:dyDescent="0.25">
      <c r="C41" s="2" t="s">
        <v>3590</v>
      </c>
    </row>
    <row r="42" spans="2:7" x14ac:dyDescent="0.25">
      <c r="C42" s="6" t="s">
        <v>1352</v>
      </c>
      <c r="D42" s="601" t="str">
        <f>IF(D6="","",IF(ROUND(SUM(D7:D13),2)=ROUND(D6,2),"OK","Błąd sumy częściowej"))</f>
        <v/>
      </c>
      <c r="E42" s="601" t="str">
        <f t="shared" ref="E42:F42" si="1">IF(E6="","",IF(ROUND(SUM(E7:E13),2)=ROUND(E6,2),"OK","Błąd sumy częściowej"))</f>
        <v/>
      </c>
      <c r="F42" s="601" t="str">
        <f t="shared" si="1"/>
        <v/>
      </c>
    </row>
    <row r="43" spans="2:7" x14ac:dyDescent="0.25">
      <c r="C43" s="6" t="s">
        <v>1359</v>
      </c>
      <c r="D43" s="601" t="str">
        <f>IF(D14="","",IF(ROUND(SUM(D15,D16,D17,D18,D19,D20,D21,D24,D25),2)=ROUND(D14,2),"OK","Błąd sumy częściowej"))</f>
        <v/>
      </c>
      <c r="E43" s="601" t="str">
        <f t="shared" ref="E43:F43" si="2">IF(E14="","",IF(ROUND(SUM(E15,E16,E17,E18,E19,E20,E21,E24,E25),2)=ROUND(E14,2),"OK","Błąd sumy częściowej"))</f>
        <v/>
      </c>
      <c r="F43" s="601" t="str">
        <f t="shared" si="2"/>
        <v/>
      </c>
    </row>
    <row r="44" spans="2:7" x14ac:dyDescent="0.25">
      <c r="C44" s="6" t="s">
        <v>1367</v>
      </c>
      <c r="D44" s="601" t="str">
        <f>IF(D21="","",IF(ROUND(SUM(D22:D23),2)=ROUND(D21,2),"OK","Błąd sumy częściowej"))</f>
        <v/>
      </c>
      <c r="E44" s="601" t="str">
        <f t="shared" ref="E44:F44" si="3">IF(E21="","",IF(ROUND(SUM(E22:E23),2)=ROUND(E21,2),"OK","Błąd sumy częściowej"))</f>
        <v/>
      </c>
      <c r="F44" s="601" t="str">
        <f t="shared" si="3"/>
        <v/>
      </c>
    </row>
    <row r="45" spans="2:7" x14ac:dyDescent="0.25">
      <c r="C45" s="6" t="s">
        <v>1374</v>
      </c>
      <c r="D45" s="601" t="str">
        <f>IF(D26="","",IF(ROUND(SUM(D27,D28,D29,D30,D31,D32,D33,D34,D37,D38),2)=ROUND(D26,2),"OK","Błąd sumy częściowej"))</f>
        <v/>
      </c>
      <c r="E45" s="601" t="str">
        <f t="shared" ref="E45:F45" si="4">IF(E26="","",IF(ROUND(SUM(E27,E28,E29,E30,E31,E32,E33,E34,E37,E38),2)=ROUND(E26,2),"OK","Błąd sumy częściowej"))</f>
        <v/>
      </c>
      <c r="F45" s="601" t="str">
        <f t="shared" si="4"/>
        <v/>
      </c>
    </row>
    <row r="46" spans="2:7" x14ac:dyDescent="0.25">
      <c r="C46" s="6" t="s">
        <v>1382</v>
      </c>
      <c r="D46" s="601"/>
      <c r="E46" s="601"/>
      <c r="F46" s="601"/>
    </row>
    <row r="47" spans="2:7" x14ac:dyDescent="0.25">
      <c r="C47" s="6" t="s">
        <v>1387</v>
      </c>
      <c r="D47" s="601" t="str">
        <f>IF(D39="","",IF(ROUND(SUM(D6,D14,D26),2)=ROUND(D39,2),"OK","Błąd sumy częściowej"))</f>
        <v/>
      </c>
      <c r="E47" s="601" t="str">
        <f t="shared" ref="E47:F47" si="5">IF(E39="","",IF(ROUND(SUM(E6,E14,E26),2)=ROUND(E39,2),"OK","Błąd sumy częściowej"))</f>
        <v/>
      </c>
      <c r="F47" s="601" t="str">
        <f t="shared" si="5"/>
        <v/>
      </c>
    </row>
    <row r="49" spans="3:4" x14ac:dyDescent="0.25">
      <c r="C49" s="18" t="s">
        <v>3617</v>
      </c>
      <c r="D49" s="601" t="str">
        <f>IF(COUNTBLANK(G6:G39)=34,"",IF(AND(COUNTIF(G6:G39,"Weryfikacja wiersza OK")=34,COUNTIF(D42:F47,"OK")=15),"Arkusz jest zwalidowany poprawnie","Arkusz jest niepoprawny"))</f>
        <v/>
      </c>
    </row>
  </sheetData>
  <mergeCells count="1">
    <mergeCell ref="B4:C5"/>
  </mergeCells>
  <conditionalFormatting sqref="G6:G39">
    <cfRule type="containsText" dxfId="353" priority="6" operator="containsText" text="Weryfikacja wiersza OK">
      <formula>NOT(ISERROR(SEARCH("Weryfikacja wiersza OK",G6)))</formula>
    </cfRule>
  </conditionalFormatting>
  <conditionalFormatting sqref="G6:G39">
    <cfRule type="cellIs" dxfId="352" priority="5" operator="equal">
      <formula>"Weryfikacja bieżącego wiersza: OK"</formula>
    </cfRule>
  </conditionalFormatting>
  <conditionalFormatting sqref="G6:G39">
    <cfRule type="cellIs" dxfId="351" priority="4" operator="equal">
      <formula>"Weryfikacja OK"</formula>
    </cfRule>
  </conditionalFormatting>
  <conditionalFormatting sqref="D42:F42">
    <cfRule type="containsText" dxfId="350" priority="3" operator="containsText" text="OK">
      <formula>NOT(ISERROR(SEARCH("OK",D42)))</formula>
    </cfRule>
  </conditionalFormatting>
  <conditionalFormatting sqref="D43:F47">
    <cfRule type="containsText" dxfId="349" priority="2" operator="containsText" text="OK">
      <formula>NOT(ISERROR(SEARCH("OK",D43)))</formula>
    </cfRule>
  </conditionalFormatting>
  <conditionalFormatting sqref="D49">
    <cfRule type="containsText" dxfId="348" priority="1" operator="containsText" text="Arkusz jest zwalidowany poprawnie">
      <formula>NOT(ISERROR(SEARCH("Arkusz jest zwalidowany poprawnie",D49)))</formula>
    </cfRule>
  </conditionalFormatting>
  <pageMargins left="0.7" right="0.7" top="0.75" bottom="0.75" header="0.3" footer="0.3"/>
  <pageSetup paperSize="9" orientation="portrait" r:id="rId1"/>
  <ignoredErrors>
    <ignoredError sqref="D4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zoomScale="90" zoomScaleNormal="90" workbookViewId="0">
      <selection activeCell="D25" sqref="D25"/>
    </sheetView>
  </sheetViews>
  <sheetFormatPr defaultRowHeight="15" x14ac:dyDescent="0.25"/>
  <cols>
    <col min="2" max="2" width="12.140625" customWidth="1"/>
    <col min="3" max="3" width="71.140625" customWidth="1"/>
    <col min="4" max="4" width="13.5703125" customWidth="1"/>
    <col min="5" max="5" width="25.85546875" customWidth="1"/>
  </cols>
  <sheetData>
    <row r="1" spans="2:5" ht="15.75" x14ac:dyDescent="0.25">
      <c r="B1" s="145" t="s">
        <v>1</v>
      </c>
      <c r="D1" s="2" t="s">
        <v>3283</v>
      </c>
    </row>
    <row r="2" spans="2:5" ht="15.75" x14ac:dyDescent="0.25">
      <c r="B2" s="452" t="s">
        <v>612</v>
      </c>
    </row>
    <row r="3" spans="2:5" ht="15.75" thickBot="1" x14ac:dyDescent="0.3"/>
    <row r="4" spans="2:5" ht="15.75" thickBot="1" x14ac:dyDescent="0.3">
      <c r="B4" s="1279"/>
      <c r="C4" s="1280"/>
      <c r="D4" s="649" t="s">
        <v>145</v>
      </c>
    </row>
    <row r="5" spans="2:5" x14ac:dyDescent="0.25">
      <c r="B5" s="650" t="s">
        <v>530</v>
      </c>
      <c r="C5" s="651" t="s">
        <v>531</v>
      </c>
      <c r="D5" s="652"/>
      <c r="E5" s="156" t="str">
        <f>IF(ISBLANK(D5),"","Weryfikacja wiersza OK")</f>
        <v/>
      </c>
    </row>
    <row r="6" spans="2:5" x14ac:dyDescent="0.25">
      <c r="B6" s="653" t="s">
        <v>532</v>
      </c>
      <c r="C6" s="654" t="s">
        <v>35</v>
      </c>
      <c r="D6" s="655"/>
      <c r="E6" s="156" t="str">
        <f>IF(ISBLANK(D6),"",IF(ISTEXT(D6),"Weryfikacja wiersza OK","Wartosc w bieżącym wierszu musi być tekstem"))</f>
        <v/>
      </c>
    </row>
    <row r="7" spans="2:5" x14ac:dyDescent="0.25">
      <c r="B7" s="653" t="s">
        <v>533</v>
      </c>
      <c r="C7" s="654" t="s">
        <v>305</v>
      </c>
      <c r="D7" s="655"/>
      <c r="E7" s="156" t="str">
        <f>IF(ISBLANK(D7),"",IF(ISTEXT(D7),"Weryfikacja wiersza OK","Wartosc w bieżącym wierszu musi być tekstem"))</f>
        <v/>
      </c>
    </row>
    <row r="8" spans="2:5" x14ac:dyDescent="0.25">
      <c r="B8" s="653" t="s">
        <v>534</v>
      </c>
      <c r="C8" s="654" t="s">
        <v>535</v>
      </c>
      <c r="D8" s="655"/>
      <c r="E8" s="156" t="str">
        <f>IF(ISBLANK(D8),"",IF(ISTEXT(D8),"Weryfikacja wiersza OK","Wartosc w bieżącym wierszu musi być tekstem"))</f>
        <v/>
      </c>
    </row>
    <row r="9" spans="2:5" x14ac:dyDescent="0.25">
      <c r="B9" s="653" t="s">
        <v>536</v>
      </c>
      <c r="C9" s="654" t="s">
        <v>119</v>
      </c>
      <c r="D9" s="655"/>
      <c r="E9" s="156" t="str">
        <f>IF(ISBLANK(D9),"",IF(ISTEXT(D9),"Weryfikacja wiersza OK","Wartosc w bieżącym wierszu musi być tekstem"))</f>
        <v/>
      </c>
    </row>
    <row r="10" spans="2:5" x14ac:dyDescent="0.25">
      <c r="B10" s="653" t="s">
        <v>537</v>
      </c>
      <c r="C10" s="654" t="s">
        <v>38</v>
      </c>
      <c r="D10" s="656"/>
      <c r="E10" s="156" t="str">
        <f>IF(ISBLANK(D10),"",IF(ISNUMBER(D10),"Weryfikacja wiersza OK","Wartość w kolumnie a musi być liczbą"))</f>
        <v/>
      </c>
    </row>
    <row r="11" spans="2:5" x14ac:dyDescent="0.25">
      <c r="B11" s="653" t="s">
        <v>538</v>
      </c>
      <c r="C11" s="654" t="s">
        <v>120</v>
      </c>
      <c r="D11" s="657"/>
      <c r="E11" s="156" t="str">
        <f>IF(ISBLANK(D11),"",IF(ISNUMBER(D11),"Weryfikacja wiersza OK","Wartość w kolumnie a musi być liczbą"))</f>
        <v/>
      </c>
    </row>
    <row r="12" spans="2:5" x14ac:dyDescent="0.25">
      <c r="B12" s="653" t="s">
        <v>539</v>
      </c>
      <c r="C12" s="654" t="s">
        <v>37</v>
      </c>
      <c r="D12" s="657"/>
      <c r="E12" s="156" t="str">
        <f>IF(ISBLANK(D12),"",IF(ISNUMBER(D12),"Weryfikacja wiersza OK","Wartość w kolumnie a musi być liczbą"))</f>
        <v/>
      </c>
    </row>
    <row r="13" spans="2:5" x14ac:dyDescent="0.25">
      <c r="B13" s="653" t="s">
        <v>540</v>
      </c>
      <c r="C13" s="654" t="s">
        <v>121</v>
      </c>
      <c r="D13" s="657"/>
      <c r="E13" s="156" t="str">
        <f t="shared" ref="E13:E18" si="0">IF(ISBLANK(D13),"",IF(ISNUMBER(D13),"Weryfikacja wiersza OK","Wartość w kolumnie a musi być liczbą"))</f>
        <v/>
      </c>
    </row>
    <row r="14" spans="2:5" x14ac:dyDescent="0.25">
      <c r="B14" s="653" t="s">
        <v>541</v>
      </c>
      <c r="C14" s="654" t="s">
        <v>309</v>
      </c>
      <c r="D14" s="657"/>
      <c r="E14" s="156" t="str">
        <f t="shared" si="0"/>
        <v/>
      </c>
    </row>
    <row r="15" spans="2:5" x14ac:dyDescent="0.25">
      <c r="B15" s="653" t="s">
        <v>542</v>
      </c>
      <c r="C15" s="658" t="s">
        <v>310</v>
      </c>
      <c r="D15" s="657"/>
      <c r="E15" s="156" t="str">
        <f t="shared" si="0"/>
        <v/>
      </c>
    </row>
    <row r="16" spans="2:5" x14ac:dyDescent="0.25">
      <c r="B16" s="653" t="s">
        <v>543</v>
      </c>
      <c r="C16" s="658" t="s">
        <v>333</v>
      </c>
      <c r="D16" s="657"/>
      <c r="E16" s="156" t="str">
        <f t="shared" si="0"/>
        <v/>
      </c>
    </row>
    <row r="17" spans="2:5" x14ac:dyDescent="0.25">
      <c r="B17" s="653" t="s">
        <v>544</v>
      </c>
      <c r="C17" s="658" t="s">
        <v>545</v>
      </c>
      <c r="D17" s="657"/>
      <c r="E17" s="156" t="str">
        <f>IF(ISBLANK(D17),"",IF(ISNUMBER(D17),"Weryfikacja wiersza OK","Wartość w kolumnie a musi być liczbą"))</f>
        <v/>
      </c>
    </row>
    <row r="18" spans="2:5" x14ac:dyDescent="0.25">
      <c r="B18" s="653" t="s">
        <v>546</v>
      </c>
      <c r="C18" s="658" t="s">
        <v>547</v>
      </c>
      <c r="D18" s="749"/>
      <c r="E18" s="156" t="str">
        <f t="shared" si="0"/>
        <v/>
      </c>
    </row>
    <row r="19" spans="2:5" x14ac:dyDescent="0.25">
      <c r="B19" s="653" t="s">
        <v>548</v>
      </c>
      <c r="C19" s="654" t="s">
        <v>549</v>
      </c>
      <c r="D19" s="657"/>
      <c r="E19" s="156" t="str">
        <f t="shared" ref="E19:E25" si="1">IF(ISBLANK(D19),"",IF(ISNUMBER(D19),"Weryfikacja wiersza OK","Wartosc w bieżącym wierszu musi być liczbą"))</f>
        <v/>
      </c>
    </row>
    <row r="20" spans="2:5" x14ac:dyDescent="0.25">
      <c r="B20" s="653" t="s">
        <v>550</v>
      </c>
      <c r="C20" s="654" t="s">
        <v>311</v>
      </c>
      <c r="D20" s="657"/>
      <c r="E20" s="156" t="str">
        <f t="shared" si="1"/>
        <v/>
      </c>
    </row>
    <row r="21" spans="2:5" x14ac:dyDescent="0.25">
      <c r="B21" s="653" t="s">
        <v>551</v>
      </c>
      <c r="C21" s="658" t="s">
        <v>3663</v>
      </c>
      <c r="D21" s="657"/>
      <c r="E21" s="156" t="str">
        <f t="shared" si="1"/>
        <v/>
      </c>
    </row>
    <row r="22" spans="2:5" x14ac:dyDescent="0.25">
      <c r="B22" s="653" t="s">
        <v>552</v>
      </c>
      <c r="C22" s="654" t="s">
        <v>135</v>
      </c>
      <c r="D22" s="657"/>
      <c r="E22" s="156" t="str">
        <f t="shared" si="1"/>
        <v/>
      </c>
    </row>
    <row r="23" spans="2:5" x14ac:dyDescent="0.25">
      <c r="B23" s="653" t="s">
        <v>553</v>
      </c>
      <c r="C23" s="654" t="s">
        <v>312</v>
      </c>
      <c r="D23" s="657"/>
      <c r="E23" s="156" t="str">
        <f t="shared" si="1"/>
        <v/>
      </c>
    </row>
    <row r="24" spans="2:5" x14ac:dyDescent="0.25">
      <c r="B24" s="653" t="s">
        <v>554</v>
      </c>
      <c r="C24" s="658" t="s">
        <v>313</v>
      </c>
      <c r="D24" s="657"/>
      <c r="E24" s="156" t="str">
        <f t="shared" si="1"/>
        <v/>
      </c>
    </row>
    <row r="25" spans="2:5" ht="15.75" thickBot="1" x14ac:dyDescent="0.3">
      <c r="B25" s="653" t="s">
        <v>555</v>
      </c>
      <c r="C25" s="658" t="s">
        <v>556</v>
      </c>
      <c r="D25" s="749"/>
      <c r="E25" s="156" t="str">
        <f t="shared" si="1"/>
        <v/>
      </c>
    </row>
    <row r="26" spans="2:5" x14ac:dyDescent="0.25">
      <c r="B26" s="659" t="s">
        <v>557</v>
      </c>
      <c r="C26" s="660" t="s">
        <v>36</v>
      </c>
      <c r="D26" s="661"/>
      <c r="E26" s="156"/>
    </row>
    <row r="27" spans="2:5" x14ac:dyDescent="0.25">
      <c r="B27" s="662" t="s">
        <v>558</v>
      </c>
      <c r="C27" s="663" t="s">
        <v>559</v>
      </c>
      <c r="D27" s="664"/>
      <c r="E27" s="156" t="str">
        <f>IF(ISBLANK(D27),"",IF(ISTEXT(D27),"Weryfikacja wiersza OK","Wartosc w bieżącym wierszu musi być tekstem"))</f>
        <v/>
      </c>
    </row>
    <row r="28" spans="2:5" x14ac:dyDescent="0.25">
      <c r="B28" s="662" t="s">
        <v>560</v>
      </c>
      <c r="C28" s="663" t="s">
        <v>561</v>
      </c>
      <c r="D28" s="664"/>
      <c r="E28" s="156" t="str">
        <f>IF(ISBLANK(D28),"",IF(ISTEXT(D28),"Weryfikacja wiersza OK","Wartosc w bieżącym wierszu musi być tekstem"))</f>
        <v/>
      </c>
    </row>
    <row r="29" spans="2:5" x14ac:dyDescent="0.25">
      <c r="B29" s="662" t="s">
        <v>562</v>
      </c>
      <c r="C29" s="663" t="s">
        <v>563</v>
      </c>
      <c r="D29" s="664"/>
      <c r="E29" s="156" t="str">
        <f>IF(ISBLANK(D29),"",IF(ISTEXT(D29),"Weryfikacja wiersza OK","Wartosc w bieżącym wierszu musi być tekstem"))</f>
        <v/>
      </c>
    </row>
    <row r="30" spans="2:5" x14ac:dyDescent="0.25">
      <c r="B30" s="662" t="s">
        <v>564</v>
      </c>
      <c r="C30" s="663" t="s">
        <v>565</v>
      </c>
      <c r="D30" s="664"/>
      <c r="E30" s="156" t="str">
        <f>IF(ISBLANK(D30),"",IF(ISTEXT(D30),"Weryfikacja wiersza OK","Wartosc w bieżącym wierszu musi być tekstem"))</f>
        <v/>
      </c>
    </row>
    <row r="31" spans="2:5" ht="15.75" thickBot="1" x14ac:dyDescent="0.3">
      <c r="B31" s="665" t="s">
        <v>566</v>
      </c>
      <c r="C31" s="666" t="s">
        <v>567</v>
      </c>
      <c r="D31" s="667"/>
      <c r="E31" s="156" t="str">
        <f>IF(ISBLANK(D31),"",IF(ISTEXT(D31),"Weryfikacja wiersza OK","Wartosc w bieżącym wierszu musi być tekstem"))</f>
        <v/>
      </c>
    </row>
    <row r="32" spans="2:5" x14ac:dyDescent="0.25">
      <c r="B32" s="668" t="s">
        <v>568</v>
      </c>
      <c r="C32" s="660" t="s">
        <v>131</v>
      </c>
      <c r="D32" s="661"/>
      <c r="E32" s="156"/>
    </row>
    <row r="33" spans="2:5" x14ac:dyDescent="0.25">
      <c r="B33" s="662" t="s">
        <v>569</v>
      </c>
      <c r="C33" s="663" t="s">
        <v>570</v>
      </c>
      <c r="D33" s="664"/>
      <c r="E33" s="156" t="str">
        <f>IF(ISBLANK(D33),"",IF(ISTEXT(D33),"Weryfikacja wiersza OK","Wartosc w bieżącym wierszu musi być tekstem"))</f>
        <v/>
      </c>
    </row>
    <row r="34" spans="2:5" x14ac:dyDescent="0.25">
      <c r="B34" s="662" t="s">
        <v>571</v>
      </c>
      <c r="C34" s="663" t="s">
        <v>572</v>
      </c>
      <c r="D34" s="664"/>
      <c r="E34" s="156" t="str">
        <f>IF(ISBLANK(D34),"",IF(ISTEXT(D34),"Weryfikacja wiersza OK","Wartosc w bieżącym wierszu musi być tekstem"))</f>
        <v/>
      </c>
    </row>
    <row r="35" spans="2:5" ht="15.75" thickBot="1" x14ac:dyDescent="0.3">
      <c r="B35" s="665" t="s">
        <v>573</v>
      </c>
      <c r="C35" s="666" t="s">
        <v>574</v>
      </c>
      <c r="D35" s="667"/>
      <c r="E35" s="156" t="str">
        <f>IF(ISBLANK(D35),"",IF(ISTEXT(D35),"Weryfikacja wiersza OK","Wartosc w bieżącym wierszu musi być tekstem"))</f>
        <v/>
      </c>
    </row>
    <row r="36" spans="2:5" x14ac:dyDescent="0.25">
      <c r="B36" s="669" t="s">
        <v>575</v>
      </c>
      <c r="C36" s="670" t="s">
        <v>152</v>
      </c>
      <c r="D36" s="661"/>
      <c r="E36" s="156"/>
    </row>
    <row r="37" spans="2:5" x14ac:dyDescent="0.25">
      <c r="B37" s="671" t="s">
        <v>576</v>
      </c>
      <c r="C37" s="663" t="s">
        <v>570</v>
      </c>
      <c r="D37" s="664"/>
      <c r="E37" s="156" t="str">
        <f>IF(ISBLANK(D37),"",IF(ISTEXT(D37),"Weryfikacja wiersza OK","Wartosc w bieżącym wierszu musi być tekstem"))</f>
        <v/>
      </c>
    </row>
    <row r="38" spans="2:5" x14ac:dyDescent="0.25">
      <c r="B38" s="671" t="s">
        <v>577</v>
      </c>
      <c r="C38" s="663" t="s">
        <v>572</v>
      </c>
      <c r="D38" s="664"/>
      <c r="E38" s="156" t="str">
        <f>IF(ISBLANK(D38),"",IF(ISTEXT(D38),"Weryfikacja wiersza OK","Wartosc w bieżącym wierszu musi być tekstem"))</f>
        <v/>
      </c>
    </row>
    <row r="39" spans="2:5" ht="15.75" thickBot="1" x14ac:dyDescent="0.3">
      <c r="B39" s="672" t="s">
        <v>578</v>
      </c>
      <c r="C39" s="666" t="s">
        <v>574</v>
      </c>
      <c r="D39" s="667"/>
      <c r="E39" s="156" t="str">
        <f>IF(ISBLANK(D39),"",IF(ISTEXT(D39),"Weryfikacja wiersza OK","Wartosc w bieżącym wierszu musi być tekstem"))</f>
        <v/>
      </c>
    </row>
    <row r="40" spans="2:5" ht="15.75" thickBot="1" x14ac:dyDescent="0.3">
      <c r="B40" s="673" t="s">
        <v>579</v>
      </c>
      <c r="C40" s="674" t="s">
        <v>314</v>
      </c>
      <c r="D40" s="675"/>
      <c r="E40" s="156" t="str">
        <f>IF(ISBLANK(D40),"",IF(ISTEXT(D40),"Weryfikacja wiersza OK","Wartosc w bieżącym wierszu musi być tekstem"))</f>
        <v/>
      </c>
    </row>
    <row r="41" spans="2:5" ht="15.75" thickBot="1" x14ac:dyDescent="0.3">
      <c r="B41" s="676" t="s">
        <v>580</v>
      </c>
      <c r="C41" s="677" t="s">
        <v>581</v>
      </c>
      <c r="D41" s="678"/>
      <c r="E41" s="156" t="str">
        <f>IF(ISBLANK(D41),"","Weryfikacja wiersza OK")</f>
        <v/>
      </c>
    </row>
    <row r="43" spans="2:5" x14ac:dyDescent="0.25">
      <c r="C43" s="18" t="s">
        <v>3617</v>
      </c>
      <c r="D43" s="601" t="str">
        <f>IF(COUNTBLANK(E5:E41)=37,"",IF(COUNTIFS(E5:E41,"Weryfikacja wiersza OK")=34,"Arkusz jest zwalidowany poprawnie","Arkusz jest niepoprawny"))</f>
        <v/>
      </c>
    </row>
  </sheetData>
  <mergeCells count="1">
    <mergeCell ref="B4:C4"/>
  </mergeCells>
  <conditionalFormatting sqref="E5">
    <cfRule type="containsText" dxfId="488" priority="4" operator="containsText" text="Weryfikacja wiersza OK">
      <formula>NOT(ISERROR(SEARCH("Weryfikacja wiersza OK",E5)))</formula>
    </cfRule>
  </conditionalFormatting>
  <conditionalFormatting sqref="E6:E41">
    <cfRule type="containsText" dxfId="487" priority="3" operator="containsText" text="Weryfikacja wiersza OK">
      <formula>NOT(ISERROR(SEARCH("Weryfikacja wiersza OK",E6)))</formula>
    </cfRule>
  </conditionalFormatting>
  <conditionalFormatting sqref="D43">
    <cfRule type="containsText" dxfId="486" priority="1" operator="containsText" text="Arkusz jest zwalidowany poprawnie">
      <formula>NOT(ISERROR(SEARCH("Arkusz jest zwalidowany poprawnie",D43)))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workbookViewId="0">
      <selection activeCell="D19" sqref="D19"/>
    </sheetView>
  </sheetViews>
  <sheetFormatPr defaultRowHeight="15" x14ac:dyDescent="0.25"/>
  <cols>
    <col min="3" max="3" width="57.42578125" customWidth="1"/>
    <col min="4" max="11" width="13.5703125" customWidth="1"/>
    <col min="12" max="12" width="15.5703125" bestFit="1" customWidth="1"/>
    <col min="14" max="14" width="27.5703125" bestFit="1" customWidth="1"/>
  </cols>
  <sheetData>
    <row r="1" spans="2:14" x14ac:dyDescent="0.25">
      <c r="B1" s="2" t="s">
        <v>1</v>
      </c>
    </row>
    <row r="2" spans="2:14" x14ac:dyDescent="0.25">
      <c r="B2" s="6" t="s">
        <v>1404</v>
      </c>
    </row>
    <row r="3" spans="2:14" ht="15.75" thickBot="1" x14ac:dyDescent="0.3"/>
    <row r="4" spans="2:14" ht="40.5" customHeight="1" x14ac:dyDescent="0.25">
      <c r="B4" s="1344" t="s">
        <v>683</v>
      </c>
      <c r="C4" s="1342"/>
      <c r="D4" s="1348" t="s">
        <v>1388</v>
      </c>
      <c r="E4" s="1340"/>
      <c r="F4" s="1340" t="s">
        <v>1389</v>
      </c>
      <c r="G4" s="1340" t="s">
        <v>1390</v>
      </c>
      <c r="H4" s="1340" t="s">
        <v>1391</v>
      </c>
      <c r="I4" s="1340" t="s">
        <v>685</v>
      </c>
      <c r="J4" s="1340" t="s">
        <v>774</v>
      </c>
      <c r="K4" s="1342" t="s">
        <v>87</v>
      </c>
    </row>
    <row r="5" spans="2:14" ht="72" x14ac:dyDescent="0.25">
      <c r="B5" s="1345"/>
      <c r="C5" s="1343"/>
      <c r="D5" s="869" t="s">
        <v>3302</v>
      </c>
      <c r="E5" s="870" t="s">
        <v>1392</v>
      </c>
      <c r="F5" s="1341"/>
      <c r="G5" s="1341"/>
      <c r="H5" s="1341"/>
      <c r="I5" s="1341"/>
      <c r="J5" s="1341"/>
      <c r="K5" s="1343"/>
    </row>
    <row r="6" spans="2:14" ht="15.75" thickBot="1" x14ac:dyDescent="0.3">
      <c r="B6" s="1346"/>
      <c r="C6" s="1347"/>
      <c r="D6" s="871" t="s">
        <v>145</v>
      </c>
      <c r="E6" s="872" t="s">
        <v>146</v>
      </c>
      <c r="F6" s="872" t="s">
        <v>147</v>
      </c>
      <c r="G6" s="872" t="s">
        <v>148</v>
      </c>
      <c r="H6" s="872" t="s">
        <v>153</v>
      </c>
      <c r="I6" s="872" t="s">
        <v>149</v>
      </c>
      <c r="J6" s="872" t="s">
        <v>258</v>
      </c>
      <c r="K6" s="873" t="s">
        <v>259</v>
      </c>
      <c r="N6" s="2" t="s">
        <v>3590</v>
      </c>
    </row>
    <row r="7" spans="2:14" x14ac:dyDescent="0.25">
      <c r="B7" s="874" t="s">
        <v>1393</v>
      </c>
      <c r="C7" s="875" t="s">
        <v>1230</v>
      </c>
      <c r="D7" s="876"/>
      <c r="E7" s="876"/>
      <c r="F7" s="876"/>
      <c r="G7" s="876"/>
      <c r="H7" s="876"/>
      <c r="I7" s="876"/>
      <c r="J7" s="876"/>
      <c r="K7" s="876"/>
      <c r="L7" s="425" t="str">
        <f>IF(COUNTBLANK(D7:K7)=8,"",IF(K7=SUM(D7:J7),"Weryfikacja OK","Niezgodność sumy"))</f>
        <v/>
      </c>
      <c r="N7" s="601" t="str">
        <f>IF(K7="","",IF(ROUND(SUM(D7:J7),2)=ROUND(K7,2),"OK","Błąd sumy częściowej"))</f>
        <v/>
      </c>
    </row>
    <row r="8" spans="2:14" x14ac:dyDescent="0.25">
      <c r="B8" s="877" t="s">
        <v>1394</v>
      </c>
      <c r="C8" s="878" t="s">
        <v>1232</v>
      </c>
      <c r="D8" s="879"/>
      <c r="E8" s="879"/>
      <c r="F8" s="879"/>
      <c r="G8" s="879"/>
      <c r="H8" s="879"/>
      <c r="I8" s="879"/>
      <c r="J8" s="879"/>
      <c r="K8" s="879"/>
      <c r="L8" s="425" t="str">
        <f t="shared" ref="L8:L13" si="0">IF(COUNTBLANK(D8:K8)=8,"",IF(K8=SUM(D8:J8),"Weryfikacja OK","Niezgodność sumy"))</f>
        <v/>
      </c>
      <c r="N8" s="601" t="str">
        <f t="shared" ref="N8:N13" si="1">IF(K8="","",IF(ROUND(SUM(D8:J8),2)=ROUND(K8,2),"OK","Błąd sumy częściowej"))</f>
        <v/>
      </c>
    </row>
    <row r="9" spans="2:14" x14ac:dyDescent="0.25">
      <c r="B9" s="877" t="s">
        <v>1395</v>
      </c>
      <c r="C9" s="878" t="s">
        <v>1396</v>
      </c>
      <c r="D9" s="879"/>
      <c r="E9" s="879"/>
      <c r="F9" s="879"/>
      <c r="G9" s="879"/>
      <c r="H9" s="879"/>
      <c r="I9" s="879"/>
      <c r="J9" s="879"/>
      <c r="K9" s="879"/>
      <c r="L9" s="425" t="str">
        <f t="shared" si="0"/>
        <v/>
      </c>
      <c r="N9" s="601" t="str">
        <f t="shared" si="1"/>
        <v/>
      </c>
    </row>
    <row r="10" spans="2:14" x14ac:dyDescent="0.25">
      <c r="B10" s="877" t="s">
        <v>1397</v>
      </c>
      <c r="C10" s="878" t="s">
        <v>1398</v>
      </c>
      <c r="D10" s="879"/>
      <c r="E10" s="879"/>
      <c r="F10" s="879"/>
      <c r="G10" s="879"/>
      <c r="H10" s="879"/>
      <c r="I10" s="879"/>
      <c r="J10" s="879"/>
      <c r="K10" s="879"/>
      <c r="L10" s="425" t="str">
        <f t="shared" si="0"/>
        <v/>
      </c>
      <c r="N10" s="601" t="str">
        <f t="shared" si="1"/>
        <v/>
      </c>
    </row>
    <row r="11" spans="2:14" ht="24" x14ac:dyDescent="0.25">
      <c r="B11" s="877" t="s">
        <v>1399</v>
      </c>
      <c r="C11" s="878" t="s">
        <v>1400</v>
      </c>
      <c r="D11" s="879"/>
      <c r="E11" s="879"/>
      <c r="F11" s="879"/>
      <c r="G11" s="879"/>
      <c r="H11" s="879"/>
      <c r="I11" s="879"/>
      <c r="J11" s="879"/>
      <c r="K11" s="879"/>
      <c r="L11" s="425" t="str">
        <f t="shared" si="0"/>
        <v/>
      </c>
      <c r="N11" s="601" t="str">
        <f t="shared" si="1"/>
        <v/>
      </c>
    </row>
    <row r="12" spans="2:14" x14ac:dyDescent="0.25">
      <c r="B12" s="877" t="s">
        <v>1401</v>
      </c>
      <c r="C12" s="878" t="s">
        <v>1402</v>
      </c>
      <c r="D12" s="879"/>
      <c r="E12" s="879"/>
      <c r="F12" s="879"/>
      <c r="G12" s="879"/>
      <c r="H12" s="879"/>
      <c r="I12" s="879"/>
      <c r="J12" s="879"/>
      <c r="K12" s="879"/>
      <c r="L12" s="425" t="str">
        <f t="shared" si="0"/>
        <v/>
      </c>
      <c r="N12" s="601" t="str">
        <f t="shared" si="1"/>
        <v/>
      </c>
    </row>
    <row r="13" spans="2:14" ht="15.75" thickBot="1" x14ac:dyDescent="0.3">
      <c r="B13" s="880" t="s">
        <v>1403</v>
      </c>
      <c r="C13" s="881" t="s">
        <v>1238</v>
      </c>
      <c r="D13" s="882"/>
      <c r="E13" s="882"/>
      <c r="F13" s="882"/>
      <c r="G13" s="882"/>
      <c r="H13" s="882"/>
      <c r="I13" s="882"/>
      <c r="J13" s="882"/>
      <c r="K13" s="882"/>
      <c r="L13" s="425" t="str">
        <f t="shared" si="0"/>
        <v/>
      </c>
      <c r="N13" s="601" t="str">
        <f t="shared" si="1"/>
        <v/>
      </c>
    </row>
    <row r="15" spans="2:14" x14ac:dyDescent="0.25">
      <c r="C15" s="2" t="s">
        <v>3590</v>
      </c>
    </row>
    <row r="16" spans="2:14" x14ac:dyDescent="0.25">
      <c r="C16" t="s">
        <v>1403</v>
      </c>
      <c r="D16" s="601" t="str">
        <f>IF(D13="","",IF(ROUND(SUM(D7+D8-D9-D10+D11+D12),2)=ROUND(D13,2),"OK","Błąd sumy częściowej"))</f>
        <v/>
      </c>
      <c r="E16" s="601" t="str">
        <f t="shared" ref="E16:K16" si="2">IF(E13="","",IF(ROUND(SUM(E7+E8-E9-E10+E11+E12),2)=ROUND(E13,2),"OK","Błąd sumy częściowej"))</f>
        <v/>
      </c>
      <c r="F16" s="601" t="str">
        <f t="shared" si="2"/>
        <v/>
      </c>
      <c r="G16" s="601" t="str">
        <f t="shared" si="2"/>
        <v/>
      </c>
      <c r="H16" s="601" t="str">
        <f t="shared" si="2"/>
        <v/>
      </c>
      <c r="I16" s="601" t="str">
        <f t="shared" si="2"/>
        <v/>
      </c>
      <c r="J16" s="601" t="str">
        <f t="shared" si="2"/>
        <v/>
      </c>
      <c r="K16" s="601" t="str">
        <f t="shared" si="2"/>
        <v/>
      </c>
    </row>
    <row r="18" spans="3:4" x14ac:dyDescent="0.25">
      <c r="C18" s="18" t="s">
        <v>3617</v>
      </c>
      <c r="D18" s="601" t="str">
        <f>IF(COUNTBLANK(L7:L13)=7,"",IF(AND(COUNTIF(L7:L13,"Weryfikacja OK")=7,COUNTIF(D16:K16,"OK")=8,COUNTIF(N7:N13,"OK")=7),"Arkusz jest zwalidowany poprawnie","Arkusz jest niepoprawny"))</f>
        <v/>
      </c>
    </row>
  </sheetData>
  <mergeCells count="8">
    <mergeCell ref="J4:J5"/>
    <mergeCell ref="K4:K5"/>
    <mergeCell ref="B4:C6"/>
    <mergeCell ref="D4:E4"/>
    <mergeCell ref="F4:F5"/>
    <mergeCell ref="G4:G5"/>
    <mergeCell ref="H4:H5"/>
    <mergeCell ref="I4:I5"/>
  </mergeCells>
  <conditionalFormatting sqref="L7:L13">
    <cfRule type="containsText" dxfId="347" priority="6" operator="containsText" text="Weryfikacja wiersza OK">
      <formula>NOT(ISERROR(SEARCH("Weryfikacja wiersza OK",L7)))</formula>
    </cfRule>
  </conditionalFormatting>
  <conditionalFormatting sqref="L7:L13">
    <cfRule type="cellIs" dxfId="346" priority="5" operator="equal">
      <formula>"Weryfikacja bieżącego wiersza: OK"</formula>
    </cfRule>
  </conditionalFormatting>
  <conditionalFormatting sqref="L7:L13">
    <cfRule type="cellIs" dxfId="345" priority="4" operator="equal">
      <formula>"Weryfikacja OK"</formula>
    </cfRule>
  </conditionalFormatting>
  <conditionalFormatting sqref="N7:N13">
    <cfRule type="containsText" dxfId="344" priority="3" operator="containsText" text="OK">
      <formula>NOT(ISERROR(SEARCH("OK",N7)))</formula>
    </cfRule>
  </conditionalFormatting>
  <conditionalFormatting sqref="D18">
    <cfRule type="containsText" dxfId="343" priority="2" operator="containsText" text="Arkusz jest zwalidowany poprawnie">
      <formula>NOT(ISERROR(SEARCH("Arkusz jest zwalidowany poprawnie",D18)))</formula>
    </cfRule>
  </conditionalFormatting>
  <conditionalFormatting sqref="D16:K16">
    <cfRule type="containsText" dxfId="342" priority="1" operator="containsText" text="OK">
      <formula>NOT(ISERROR(SEARCH("OK",D16)))</formula>
    </cfRule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E17" sqref="E17"/>
    </sheetView>
  </sheetViews>
  <sheetFormatPr defaultRowHeight="15" x14ac:dyDescent="0.25"/>
  <cols>
    <col min="2" max="2" width="11.7109375" style="6" bestFit="1" customWidth="1"/>
    <col min="3" max="3" width="60.7109375" style="6" bestFit="1" customWidth="1"/>
    <col min="4" max="4" width="13.5703125" style="6" customWidth="1"/>
    <col min="5" max="5" width="22.28515625" customWidth="1"/>
  </cols>
  <sheetData>
    <row r="1" spans="2:5" x14ac:dyDescent="0.25">
      <c r="B1" s="2" t="s">
        <v>329</v>
      </c>
    </row>
    <row r="2" spans="2:5" x14ac:dyDescent="0.25">
      <c r="B2" s="6" t="s">
        <v>1424</v>
      </c>
    </row>
    <row r="3" spans="2:5" ht="15.75" thickBot="1" x14ac:dyDescent="0.3"/>
    <row r="4" spans="2:5" ht="30" x14ac:dyDescent="0.25">
      <c r="B4" s="1324" t="s">
        <v>1405</v>
      </c>
      <c r="C4" s="1334"/>
      <c r="D4" s="842" t="s">
        <v>11</v>
      </c>
      <c r="E4" s="288"/>
    </row>
    <row r="5" spans="2:5" ht="15.75" thickBot="1" x14ac:dyDescent="0.3">
      <c r="B5" s="1326"/>
      <c r="C5" s="1335"/>
      <c r="D5" s="844" t="s">
        <v>145</v>
      </c>
      <c r="E5" s="288"/>
    </row>
    <row r="6" spans="2:5" x14ac:dyDescent="0.25">
      <c r="B6" s="751" t="s">
        <v>1406</v>
      </c>
      <c r="C6" s="859" t="s">
        <v>689</v>
      </c>
      <c r="D6" s="883"/>
      <c r="E6" s="425" t="str">
        <f>IF(ISBLANK(D6),"",IF(ISNUMBER(D6),"Weryfikacja wiersza OK","Wartość w kolumnie a musi być liczbą"))</f>
        <v/>
      </c>
    </row>
    <row r="7" spans="2:5" x14ac:dyDescent="0.25">
      <c r="B7" s="752" t="s">
        <v>1407</v>
      </c>
      <c r="C7" s="861" t="s">
        <v>1408</v>
      </c>
      <c r="D7" s="829"/>
      <c r="E7" s="425" t="str">
        <f t="shared" ref="E7:E18" si="0">IF(ISBLANK(D7),"",IF(ISNUMBER(D7),"Weryfikacja wiersza OK","Wartość w kolumnie a musi być liczbą"))</f>
        <v/>
      </c>
    </row>
    <row r="8" spans="2:5" x14ac:dyDescent="0.25">
      <c r="B8" s="752" t="s">
        <v>1409</v>
      </c>
      <c r="C8" s="861" t="s">
        <v>1410</v>
      </c>
      <c r="D8" s="829"/>
      <c r="E8" s="425" t="str">
        <f t="shared" si="0"/>
        <v/>
      </c>
    </row>
    <row r="9" spans="2:5" x14ac:dyDescent="0.25">
      <c r="B9" s="752" t="s">
        <v>1411</v>
      </c>
      <c r="C9" s="861" t="s">
        <v>1412</v>
      </c>
      <c r="D9" s="829"/>
      <c r="E9" s="425" t="str">
        <f t="shared" si="0"/>
        <v/>
      </c>
    </row>
    <row r="10" spans="2:5" x14ac:dyDescent="0.25">
      <c r="B10" s="752" t="s">
        <v>1413</v>
      </c>
      <c r="C10" s="861" t="s">
        <v>1414</v>
      </c>
      <c r="D10" s="829"/>
      <c r="E10" s="425" t="str">
        <f t="shared" si="0"/>
        <v/>
      </c>
    </row>
    <row r="11" spans="2:5" x14ac:dyDescent="0.25">
      <c r="B11" s="752" t="s">
        <v>1415</v>
      </c>
      <c r="C11" s="884"/>
      <c r="D11" s="829"/>
      <c r="E11" s="602" t="str">
        <f t="shared" ref="E11:E17" si="1">IF(AND(ISBLANK(D11),ISBLANK(C11)),"",IF(AND(ISNUMBER(D11),ISTEXT(C11)),"Weryfikacja wiersza OK","Opis musi być tekstem a wartość w kolumnie A musi być liczbą"))</f>
        <v/>
      </c>
    </row>
    <row r="12" spans="2:5" x14ac:dyDescent="0.25">
      <c r="B12" s="752" t="s">
        <v>1416</v>
      </c>
      <c r="C12" s="884"/>
      <c r="D12" s="829"/>
      <c r="E12" s="602" t="str">
        <f t="shared" si="1"/>
        <v/>
      </c>
    </row>
    <row r="13" spans="2:5" x14ac:dyDescent="0.25">
      <c r="B13" s="752" t="s">
        <v>1417</v>
      </c>
      <c r="C13" s="884"/>
      <c r="D13" s="829"/>
      <c r="E13" s="602" t="str">
        <f t="shared" si="1"/>
        <v/>
      </c>
    </row>
    <row r="14" spans="2:5" x14ac:dyDescent="0.25">
      <c r="B14" s="752" t="s">
        <v>1418</v>
      </c>
      <c r="C14" s="884"/>
      <c r="D14" s="829"/>
      <c r="E14" s="602" t="str">
        <f t="shared" si="1"/>
        <v/>
      </c>
    </row>
    <row r="15" spans="2:5" x14ac:dyDescent="0.25">
      <c r="B15" s="752" t="s">
        <v>1419</v>
      </c>
      <c r="C15" s="884"/>
      <c r="D15" s="829"/>
      <c r="E15" s="602" t="str">
        <f t="shared" si="1"/>
        <v/>
      </c>
    </row>
    <row r="16" spans="2:5" x14ac:dyDescent="0.25">
      <c r="B16" s="752" t="s">
        <v>1420</v>
      </c>
      <c r="C16" s="884"/>
      <c r="D16" s="829"/>
      <c r="E16" s="602" t="str">
        <f t="shared" si="1"/>
        <v/>
      </c>
    </row>
    <row r="17" spans="2:5" x14ac:dyDescent="0.25">
      <c r="B17" s="752" t="s">
        <v>1421</v>
      </c>
      <c r="C17" s="884"/>
      <c r="D17" s="829"/>
      <c r="E17" s="602" t="str">
        <f t="shared" si="1"/>
        <v/>
      </c>
    </row>
    <row r="18" spans="2:5" ht="15.75" thickBot="1" x14ac:dyDescent="0.3">
      <c r="B18" s="885" t="s">
        <v>1422</v>
      </c>
      <c r="C18" s="886" t="s">
        <v>1423</v>
      </c>
      <c r="D18" s="832"/>
      <c r="E18" s="425" t="str">
        <f t="shared" si="0"/>
        <v/>
      </c>
    </row>
    <row r="20" spans="2:5" x14ac:dyDescent="0.25">
      <c r="C20" s="2" t="s">
        <v>3590</v>
      </c>
    </row>
    <row r="21" spans="2:5" x14ac:dyDescent="0.25">
      <c r="C21" s="6" t="s">
        <v>1406</v>
      </c>
      <c r="D21" s="601" t="str">
        <f>IF(D6="","",IF(ROUND(SUM(D7:D18),2)=ROUND(D6,2),"OK","Błąd sumy częściowej"))</f>
        <v/>
      </c>
    </row>
    <row r="23" spans="2:5" x14ac:dyDescent="0.25">
      <c r="C23" s="18" t="s">
        <v>3617</v>
      </c>
      <c r="D23" s="601" t="str">
        <f>IF(COUNTBLANK(E6:E18)=13,"",IF(AND(COUNTIF(E6:E18,"Weryfikacja wiersza OK")=13,COUNTIF(D21,"OK")=1),"Arkusz jest zwalidowany poprawnie","Arkusz jest niepoprawny"))</f>
        <v/>
      </c>
    </row>
  </sheetData>
  <mergeCells count="1">
    <mergeCell ref="B4:C5"/>
  </mergeCells>
  <conditionalFormatting sqref="E6:E10 E18">
    <cfRule type="containsText" dxfId="341" priority="12" operator="containsText" text="Weryfikacja wiersza OK">
      <formula>NOT(ISERROR(SEARCH("Weryfikacja wiersza OK",E6)))</formula>
    </cfRule>
  </conditionalFormatting>
  <conditionalFormatting sqref="E6:E10 E18">
    <cfRule type="cellIs" dxfId="340" priority="11" operator="equal">
      <formula>"Weryfikacja bieżącego wiersza: OK"</formula>
    </cfRule>
  </conditionalFormatting>
  <conditionalFormatting sqref="E6:E10 E18">
    <cfRule type="cellIs" dxfId="339" priority="10" operator="equal">
      <formula>"Weryfikacja OK"</formula>
    </cfRule>
  </conditionalFormatting>
  <conditionalFormatting sqref="D21">
    <cfRule type="containsText" dxfId="338" priority="9" operator="containsText" text="OK">
      <formula>NOT(ISERROR(SEARCH("OK",D21)))</formula>
    </cfRule>
  </conditionalFormatting>
  <conditionalFormatting sqref="D23">
    <cfRule type="containsText" dxfId="337" priority="8" operator="containsText" text="Arkusz jest zwalidowany poprawnie">
      <formula>NOT(ISERROR(SEARCH("Arkusz jest zwalidowany poprawnie",D23)))</formula>
    </cfRule>
  </conditionalFormatting>
  <conditionalFormatting sqref="E11">
    <cfRule type="containsText" dxfId="336" priority="7" operator="containsText" text="Weryfikacja wiersza OK">
      <formula>NOT(ISERROR(SEARCH("Weryfikacja wiersza OK",E11)))</formula>
    </cfRule>
  </conditionalFormatting>
  <conditionalFormatting sqref="E12">
    <cfRule type="containsText" dxfId="335" priority="6" operator="containsText" text="Weryfikacja wiersza OK">
      <formula>NOT(ISERROR(SEARCH("Weryfikacja wiersza OK",E12)))</formula>
    </cfRule>
  </conditionalFormatting>
  <conditionalFormatting sqref="E13">
    <cfRule type="containsText" dxfId="334" priority="5" operator="containsText" text="Weryfikacja wiersza OK">
      <formula>NOT(ISERROR(SEARCH("Weryfikacja wiersza OK",E13)))</formula>
    </cfRule>
  </conditionalFormatting>
  <conditionalFormatting sqref="E14">
    <cfRule type="containsText" dxfId="333" priority="4" operator="containsText" text="Weryfikacja wiersza OK">
      <formula>NOT(ISERROR(SEARCH("Weryfikacja wiersza OK",E14)))</formula>
    </cfRule>
  </conditionalFormatting>
  <conditionalFormatting sqref="E15">
    <cfRule type="containsText" dxfId="332" priority="3" operator="containsText" text="Weryfikacja wiersza OK">
      <formula>NOT(ISERROR(SEARCH("Weryfikacja wiersza OK",E15)))</formula>
    </cfRule>
  </conditionalFormatting>
  <conditionalFormatting sqref="E16">
    <cfRule type="containsText" dxfId="331" priority="2" operator="containsText" text="Weryfikacja wiersza OK">
      <formula>NOT(ISERROR(SEARCH("Weryfikacja wiersza OK",E16)))</formula>
    </cfRule>
  </conditionalFormatting>
  <conditionalFormatting sqref="E17">
    <cfRule type="containsText" dxfId="330" priority="1" operator="containsText" text="Weryfikacja wiersza OK">
      <formula>NOT(ISERROR(SEARCH("Weryfikacja wiersza OK",E17)))</formula>
    </cfRule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E8" sqref="E8"/>
    </sheetView>
  </sheetViews>
  <sheetFormatPr defaultRowHeight="15" x14ac:dyDescent="0.25"/>
  <cols>
    <col min="2" max="2" width="12" customWidth="1"/>
    <col min="3" max="3" width="43.85546875" customWidth="1"/>
    <col min="4" max="4" width="13.5703125" customWidth="1"/>
    <col min="5" max="5" width="31.7109375" bestFit="1" customWidth="1"/>
  </cols>
  <sheetData>
    <row r="1" spans="2:5" x14ac:dyDescent="0.25">
      <c r="B1" s="2" t="s">
        <v>1</v>
      </c>
    </row>
    <row r="2" spans="2:5" x14ac:dyDescent="0.25">
      <c r="B2" s="6" t="s">
        <v>1440</v>
      </c>
    </row>
    <row r="3" spans="2:5" ht="15.75" thickBot="1" x14ac:dyDescent="0.3"/>
    <row r="4" spans="2:5" ht="30" x14ac:dyDescent="0.25">
      <c r="B4" s="1324" t="s">
        <v>655</v>
      </c>
      <c r="C4" s="1334"/>
      <c r="D4" s="842" t="s">
        <v>11</v>
      </c>
    </row>
    <row r="5" spans="2:5" ht="15.75" thickBot="1" x14ac:dyDescent="0.3">
      <c r="B5" s="1326"/>
      <c r="C5" s="1335"/>
      <c r="D5" s="844" t="s">
        <v>145</v>
      </c>
    </row>
    <row r="6" spans="2:5" x14ac:dyDescent="0.25">
      <c r="B6" s="709" t="s">
        <v>1425</v>
      </c>
      <c r="C6" s="833" t="s">
        <v>1326</v>
      </c>
      <c r="D6" s="834"/>
      <c r="E6" s="425" t="str">
        <f>IF(ISBLANK(D6),"",IF(ISNUMBER(D6),"Weryfikacja wiersza OK","Wartość w kolumnie a musi być liczbą"))</f>
        <v/>
      </c>
    </row>
    <row r="7" spans="2:5" x14ac:dyDescent="0.25">
      <c r="B7" s="711" t="s">
        <v>1426</v>
      </c>
      <c r="C7" s="837" t="s">
        <v>1427</v>
      </c>
      <c r="D7" s="836"/>
      <c r="E7" s="425" t="str">
        <f t="shared" ref="E7:E18" si="0">IF(ISBLANK(D7),"",IF(ISNUMBER(D7),"Weryfikacja wiersza OK","Wartość w kolumnie a musi być liczbą"))</f>
        <v/>
      </c>
    </row>
    <row r="8" spans="2:5" x14ac:dyDescent="0.25">
      <c r="B8" s="711" t="s">
        <v>1428</v>
      </c>
      <c r="C8" s="887"/>
      <c r="D8" s="836"/>
      <c r="E8" s="602" t="str">
        <f t="shared" ref="E8:E15" si="1">IF(AND(ISBLANK(D8),ISBLANK(C8)),"",IF(AND(ISNUMBER(D8),ISTEXT(C8)),"Weryfikacja wiersza OK","Opis musi być tekstem a wartość w kolumnie A musi być liczbą"))</f>
        <v/>
      </c>
    </row>
    <row r="9" spans="2:5" x14ac:dyDescent="0.25">
      <c r="B9" s="711" t="s">
        <v>1429</v>
      </c>
      <c r="C9" s="887"/>
      <c r="D9" s="836"/>
      <c r="E9" s="602" t="str">
        <f t="shared" si="1"/>
        <v/>
      </c>
    </row>
    <row r="10" spans="2:5" x14ac:dyDescent="0.25">
      <c r="B10" s="711" t="s">
        <v>1430</v>
      </c>
      <c r="C10" s="887"/>
      <c r="D10" s="836"/>
      <c r="E10" s="602" t="str">
        <f t="shared" si="1"/>
        <v/>
      </c>
    </row>
    <row r="11" spans="2:5" x14ac:dyDescent="0.25">
      <c r="B11" s="711" t="s">
        <v>1431</v>
      </c>
      <c r="C11" s="887"/>
      <c r="D11" s="836"/>
      <c r="E11" s="602" t="str">
        <f t="shared" si="1"/>
        <v/>
      </c>
    </row>
    <row r="12" spans="2:5" x14ac:dyDescent="0.25">
      <c r="B12" s="711" t="s">
        <v>1432</v>
      </c>
      <c r="C12" s="887"/>
      <c r="D12" s="836"/>
      <c r="E12" s="602" t="str">
        <f t="shared" si="1"/>
        <v/>
      </c>
    </row>
    <row r="13" spans="2:5" x14ac:dyDescent="0.25">
      <c r="B13" s="711" t="s">
        <v>1433</v>
      </c>
      <c r="C13" s="887"/>
      <c r="D13" s="836"/>
      <c r="E13" s="602" t="str">
        <f t="shared" si="1"/>
        <v/>
      </c>
    </row>
    <row r="14" spans="2:5" x14ac:dyDescent="0.25">
      <c r="B14" s="711" t="s">
        <v>1434</v>
      </c>
      <c r="C14" s="887"/>
      <c r="D14" s="836"/>
      <c r="E14" s="602" t="str">
        <f t="shared" si="1"/>
        <v/>
      </c>
    </row>
    <row r="15" spans="2:5" x14ac:dyDescent="0.25">
      <c r="B15" s="711" t="s">
        <v>1435</v>
      </c>
      <c r="C15" s="887"/>
      <c r="D15" s="836"/>
      <c r="E15" s="602" t="str">
        <f t="shared" si="1"/>
        <v/>
      </c>
    </row>
    <row r="16" spans="2:5" x14ac:dyDescent="0.25">
      <c r="B16" s="711" t="s">
        <v>1436</v>
      </c>
      <c r="C16" s="837" t="s">
        <v>1321</v>
      </c>
      <c r="D16" s="836"/>
      <c r="E16" s="425" t="str">
        <f t="shared" si="0"/>
        <v/>
      </c>
    </row>
    <row r="17" spans="2:5" x14ac:dyDescent="0.25">
      <c r="B17" s="711" t="s">
        <v>1437</v>
      </c>
      <c r="C17" s="835" t="s">
        <v>1323</v>
      </c>
      <c r="D17" s="836"/>
      <c r="E17" s="425" t="str">
        <f t="shared" si="0"/>
        <v/>
      </c>
    </row>
    <row r="18" spans="2:5" ht="15.75" thickBot="1" x14ac:dyDescent="0.3">
      <c r="B18" s="712" t="s">
        <v>1438</v>
      </c>
      <c r="C18" s="888" t="s">
        <v>1325</v>
      </c>
      <c r="D18" s="839"/>
      <c r="E18" s="425" t="str">
        <f t="shared" si="0"/>
        <v/>
      </c>
    </row>
    <row r="20" spans="2:5" x14ac:dyDescent="0.25">
      <c r="C20" s="2" t="s">
        <v>3590</v>
      </c>
    </row>
    <row r="21" spans="2:5" x14ac:dyDescent="0.25">
      <c r="C21" t="s">
        <v>1425</v>
      </c>
      <c r="D21" s="601" t="str">
        <f>IF(D6="","",IF(ROUND(SUM(D7:D16),2)=ROUND(D6,2),"OK","Błąd sumy częściowej"))</f>
        <v/>
      </c>
    </row>
    <row r="23" spans="2:5" x14ac:dyDescent="0.25">
      <c r="C23" s="18" t="s">
        <v>3617</v>
      </c>
      <c r="D23" s="601" t="str">
        <f>IF(COUNTBLANK(E6:E18)=13,"",IF(AND(COUNTIF(E6:E18,"Weryfikacja wiersza OK")=13,COUNTIF(D21,"OK")=1),"Arkusz jest zwalidowany poprawnie","Arkusz jest niepoprawny"))</f>
        <v/>
      </c>
    </row>
  </sheetData>
  <mergeCells count="1">
    <mergeCell ref="B4:C5"/>
  </mergeCells>
  <conditionalFormatting sqref="E6:E7 E16:E18">
    <cfRule type="containsText" dxfId="329" priority="13" operator="containsText" text="Weryfikacja wiersza OK">
      <formula>NOT(ISERROR(SEARCH("Weryfikacja wiersza OK",E6)))</formula>
    </cfRule>
  </conditionalFormatting>
  <conditionalFormatting sqref="E6:E7 E16:E18">
    <cfRule type="cellIs" dxfId="328" priority="12" operator="equal">
      <formula>"Weryfikacja bieżącego wiersza: OK"</formula>
    </cfRule>
  </conditionalFormatting>
  <conditionalFormatting sqref="E6:E7 E16:E18">
    <cfRule type="cellIs" dxfId="327" priority="11" operator="equal">
      <formula>"Weryfikacja OK"</formula>
    </cfRule>
  </conditionalFormatting>
  <conditionalFormatting sqref="D21">
    <cfRule type="containsText" dxfId="326" priority="10" operator="containsText" text="OK">
      <formula>NOT(ISERROR(SEARCH("OK",D21)))</formula>
    </cfRule>
  </conditionalFormatting>
  <conditionalFormatting sqref="D23">
    <cfRule type="containsText" dxfId="325" priority="9" operator="containsText" text="Arkusz jest zwalidowany poprawnie">
      <formula>NOT(ISERROR(SEARCH("Arkusz jest zwalidowany poprawnie",D23)))</formula>
    </cfRule>
  </conditionalFormatting>
  <conditionalFormatting sqref="E8">
    <cfRule type="containsText" dxfId="324" priority="8" operator="containsText" text="Weryfikacja wiersza OK">
      <formula>NOT(ISERROR(SEARCH("Weryfikacja wiersza OK",E8)))</formula>
    </cfRule>
  </conditionalFormatting>
  <conditionalFormatting sqref="E9">
    <cfRule type="containsText" dxfId="323" priority="7" operator="containsText" text="Weryfikacja wiersza OK">
      <formula>NOT(ISERROR(SEARCH("Weryfikacja wiersza OK",E9)))</formula>
    </cfRule>
  </conditionalFormatting>
  <conditionalFormatting sqref="E10">
    <cfRule type="containsText" dxfId="322" priority="6" operator="containsText" text="Weryfikacja wiersza OK">
      <formula>NOT(ISERROR(SEARCH("Weryfikacja wiersza OK",E10)))</formula>
    </cfRule>
  </conditionalFormatting>
  <conditionalFormatting sqref="E11">
    <cfRule type="containsText" dxfId="321" priority="5" operator="containsText" text="Weryfikacja wiersza OK">
      <formula>NOT(ISERROR(SEARCH("Weryfikacja wiersza OK",E11)))</formula>
    </cfRule>
  </conditionalFormatting>
  <conditionalFormatting sqref="E12">
    <cfRule type="containsText" dxfId="320" priority="4" operator="containsText" text="Weryfikacja wiersza OK">
      <formula>NOT(ISERROR(SEARCH("Weryfikacja wiersza OK",E12)))</formula>
    </cfRule>
  </conditionalFormatting>
  <conditionalFormatting sqref="E13">
    <cfRule type="containsText" dxfId="319" priority="3" operator="containsText" text="Weryfikacja wiersza OK">
      <formula>NOT(ISERROR(SEARCH("Weryfikacja wiersza OK",E13)))</formula>
    </cfRule>
  </conditionalFormatting>
  <conditionalFormatting sqref="E14">
    <cfRule type="containsText" dxfId="318" priority="2" operator="containsText" text="Weryfikacja wiersza OK">
      <formula>NOT(ISERROR(SEARCH("Weryfikacja wiersza OK",E14)))</formula>
    </cfRule>
  </conditionalFormatting>
  <conditionalFormatting sqref="E15">
    <cfRule type="containsText" dxfId="317" priority="1" operator="containsText" text="Weryfikacja wiersza OK">
      <formula>NOT(ISERROR(SEARCH("Weryfikacja wiersza OK",E15)))</formula>
    </cfRule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workbookViewId="0">
      <selection activeCell="B4" sqref="B4:D30"/>
    </sheetView>
  </sheetViews>
  <sheetFormatPr defaultRowHeight="15" x14ac:dyDescent="0.25"/>
  <cols>
    <col min="2" max="2" width="13" customWidth="1"/>
    <col min="3" max="3" width="44.85546875" customWidth="1"/>
    <col min="4" max="4" width="13.5703125" customWidth="1"/>
  </cols>
  <sheetData>
    <row r="1" spans="2:5" x14ac:dyDescent="0.25">
      <c r="B1" s="2" t="s">
        <v>329</v>
      </c>
    </row>
    <row r="2" spans="2:5" x14ac:dyDescent="0.25">
      <c r="B2" s="6" t="s">
        <v>1439</v>
      </c>
    </row>
    <row r="3" spans="2:5" ht="15.75" thickBot="1" x14ac:dyDescent="0.3"/>
    <row r="4" spans="2:5" ht="30" x14ac:dyDescent="0.25">
      <c r="B4" s="1324" t="s">
        <v>692</v>
      </c>
      <c r="C4" s="1334"/>
      <c r="D4" s="842" t="s">
        <v>11</v>
      </c>
      <c r="E4" s="538"/>
    </row>
    <row r="5" spans="2:5" ht="15.75" thickBot="1" x14ac:dyDescent="0.3">
      <c r="B5" s="1326"/>
      <c r="C5" s="1335"/>
      <c r="D5" s="844" t="s">
        <v>145</v>
      </c>
      <c r="E5" s="538"/>
    </row>
    <row r="6" spans="2:5" x14ac:dyDescent="0.25">
      <c r="B6" s="751" t="s">
        <v>1441</v>
      </c>
      <c r="C6" s="889" t="s">
        <v>692</v>
      </c>
      <c r="D6" s="883"/>
      <c r="E6" s="425" t="str">
        <f>IF(ISBLANK(D6),"",IF(ISNUMBER(D6),"Weryfikacja wiersza OK","Wartość w kolumnie a musi być liczbą"))</f>
        <v/>
      </c>
    </row>
    <row r="7" spans="2:5" x14ac:dyDescent="0.25">
      <c r="B7" s="752" t="s">
        <v>1442</v>
      </c>
      <c r="C7" s="884" t="s">
        <v>1443</v>
      </c>
      <c r="D7" s="846"/>
      <c r="E7" s="425" t="str">
        <f t="shared" ref="E7:E30" si="0">IF(ISBLANK(D7),"",IF(ISNUMBER(D7),"Weryfikacja wiersza OK","Wartość w kolumnie a musi być liczbą"))</f>
        <v/>
      </c>
    </row>
    <row r="8" spans="2:5" x14ac:dyDescent="0.25">
      <c r="B8" s="752" t="s">
        <v>1444</v>
      </c>
      <c r="C8" s="890"/>
      <c r="D8" s="846"/>
      <c r="E8" s="602" t="str">
        <f>IF(AND(ISBLANK(D8),ISBLANK(C8)),"",IF(AND(ISNUMBER(D8),ISTEXT(C8)),"Weryfikacja wiersza OK","Opis musi być tekstem a wartość w kolumnie A musi być liczbą"))</f>
        <v/>
      </c>
    </row>
    <row r="9" spans="2:5" x14ac:dyDescent="0.25">
      <c r="B9" s="752" t="s">
        <v>1445</v>
      </c>
      <c r="C9" s="890"/>
      <c r="D9" s="846"/>
      <c r="E9" s="602" t="str">
        <f t="shared" ref="E9:E16" si="1">IF(AND(ISBLANK(D9),ISBLANK(C9)),"",IF(AND(ISNUMBER(D9),ISTEXT(C9)),"Weryfikacja wiersza OK","Opis musi być tekstem a wartość w kolumnie A musi być liczbą"))</f>
        <v/>
      </c>
    </row>
    <row r="10" spans="2:5" x14ac:dyDescent="0.25">
      <c r="B10" s="752" t="s">
        <v>1446</v>
      </c>
      <c r="C10" s="890"/>
      <c r="D10" s="846"/>
      <c r="E10" s="602" t="str">
        <f t="shared" si="1"/>
        <v/>
      </c>
    </row>
    <row r="11" spans="2:5" x14ac:dyDescent="0.25">
      <c r="B11" s="752" t="s">
        <v>1447</v>
      </c>
      <c r="C11" s="890"/>
      <c r="D11" s="846"/>
      <c r="E11" s="602" t="str">
        <f t="shared" si="1"/>
        <v/>
      </c>
    </row>
    <row r="12" spans="2:5" x14ac:dyDescent="0.25">
      <c r="B12" s="752" t="s">
        <v>1448</v>
      </c>
      <c r="C12" s="890"/>
      <c r="D12" s="846"/>
      <c r="E12" s="602" t="str">
        <f t="shared" si="1"/>
        <v/>
      </c>
    </row>
    <row r="13" spans="2:5" x14ac:dyDescent="0.25">
      <c r="B13" s="752" t="s">
        <v>1449</v>
      </c>
      <c r="C13" s="890"/>
      <c r="D13" s="846"/>
      <c r="E13" s="602" t="str">
        <f t="shared" si="1"/>
        <v/>
      </c>
    </row>
    <row r="14" spans="2:5" x14ac:dyDescent="0.25">
      <c r="B14" s="752" t="s">
        <v>1450</v>
      </c>
      <c r="C14" s="890"/>
      <c r="D14" s="846"/>
      <c r="E14" s="602" t="str">
        <f t="shared" si="1"/>
        <v/>
      </c>
    </row>
    <row r="15" spans="2:5" x14ac:dyDescent="0.25">
      <c r="B15" s="752" t="s">
        <v>1451</v>
      </c>
      <c r="C15" s="890"/>
      <c r="D15" s="846"/>
      <c r="E15" s="602" t="str">
        <f t="shared" si="1"/>
        <v/>
      </c>
    </row>
    <row r="16" spans="2:5" x14ac:dyDescent="0.25">
      <c r="B16" s="752" t="s">
        <v>1452</v>
      </c>
      <c r="C16" s="890"/>
      <c r="D16" s="846"/>
      <c r="E16" s="602" t="str">
        <f t="shared" si="1"/>
        <v/>
      </c>
    </row>
    <row r="17" spans="2:5" x14ac:dyDescent="0.25">
      <c r="B17" s="752" t="s">
        <v>1453</v>
      </c>
      <c r="C17" s="890" t="s">
        <v>1423</v>
      </c>
      <c r="D17" s="846"/>
      <c r="E17" s="425" t="str">
        <f t="shared" si="0"/>
        <v/>
      </c>
    </row>
    <row r="18" spans="2:5" x14ac:dyDescent="0.25">
      <c r="B18" s="752" t="s">
        <v>1454</v>
      </c>
      <c r="C18" s="891" t="s">
        <v>1455</v>
      </c>
      <c r="D18" s="846"/>
      <c r="E18" s="425" t="str">
        <f t="shared" si="0"/>
        <v/>
      </c>
    </row>
    <row r="19" spans="2:5" x14ac:dyDescent="0.25">
      <c r="B19" s="752" t="s">
        <v>1456</v>
      </c>
      <c r="C19" s="890"/>
      <c r="D19" s="846"/>
      <c r="E19" s="602" t="str">
        <f t="shared" ref="E19:E27" si="2">IF(AND(ISBLANK(D19),ISBLANK(C19)),"",IF(AND(ISNUMBER(D19),ISTEXT(C19)),"Weryfikacja wiersza OK","Opis musi być tekstem a wartość w kolumnie A musi być liczbą"))</f>
        <v/>
      </c>
    </row>
    <row r="20" spans="2:5" x14ac:dyDescent="0.25">
      <c r="B20" s="752" t="s">
        <v>1457</v>
      </c>
      <c r="C20" s="890"/>
      <c r="D20" s="846"/>
      <c r="E20" s="602" t="str">
        <f t="shared" si="2"/>
        <v/>
      </c>
    </row>
    <row r="21" spans="2:5" x14ac:dyDescent="0.25">
      <c r="B21" s="752" t="s">
        <v>1458</v>
      </c>
      <c r="C21" s="890"/>
      <c r="D21" s="846"/>
      <c r="E21" s="602" t="str">
        <f t="shared" si="2"/>
        <v/>
      </c>
    </row>
    <row r="22" spans="2:5" x14ac:dyDescent="0.25">
      <c r="B22" s="752" t="s">
        <v>1459</v>
      </c>
      <c r="C22" s="890"/>
      <c r="D22" s="846"/>
      <c r="E22" s="602" t="str">
        <f t="shared" si="2"/>
        <v/>
      </c>
    </row>
    <row r="23" spans="2:5" x14ac:dyDescent="0.25">
      <c r="B23" s="752" t="s">
        <v>1460</v>
      </c>
      <c r="C23" s="890"/>
      <c r="D23" s="846"/>
      <c r="E23" s="602" t="str">
        <f t="shared" si="2"/>
        <v/>
      </c>
    </row>
    <row r="24" spans="2:5" x14ac:dyDescent="0.25">
      <c r="B24" s="752" t="s">
        <v>1461</v>
      </c>
      <c r="C24" s="890"/>
      <c r="D24" s="846"/>
      <c r="E24" s="602" t="str">
        <f t="shared" si="2"/>
        <v/>
      </c>
    </row>
    <row r="25" spans="2:5" x14ac:dyDescent="0.25">
      <c r="B25" s="752" t="s">
        <v>1462</v>
      </c>
      <c r="C25" s="890"/>
      <c r="D25" s="846"/>
      <c r="E25" s="602" t="str">
        <f t="shared" si="2"/>
        <v/>
      </c>
    </row>
    <row r="26" spans="2:5" x14ac:dyDescent="0.25">
      <c r="B26" s="752" t="s">
        <v>1463</v>
      </c>
      <c r="C26" s="890"/>
      <c r="D26" s="846"/>
      <c r="E26" s="602" t="str">
        <f t="shared" si="2"/>
        <v/>
      </c>
    </row>
    <row r="27" spans="2:5" x14ac:dyDescent="0.25">
      <c r="B27" s="752" t="s">
        <v>1464</v>
      </c>
      <c r="C27" s="890"/>
      <c r="D27" s="846"/>
      <c r="E27" s="602" t="str">
        <f t="shared" si="2"/>
        <v/>
      </c>
    </row>
    <row r="28" spans="2:5" x14ac:dyDescent="0.25">
      <c r="B28" s="752" t="s">
        <v>1465</v>
      </c>
      <c r="C28" s="890" t="s">
        <v>1423</v>
      </c>
      <c r="D28" s="846"/>
      <c r="E28" s="425" t="str">
        <f t="shared" si="0"/>
        <v/>
      </c>
    </row>
    <row r="29" spans="2:5" x14ac:dyDescent="0.25">
      <c r="B29" s="752" t="s">
        <v>1466</v>
      </c>
      <c r="C29" s="892" t="s">
        <v>1323</v>
      </c>
      <c r="D29" s="846"/>
      <c r="E29" s="425" t="str">
        <f t="shared" si="0"/>
        <v/>
      </c>
    </row>
    <row r="30" spans="2:5" ht="15.75" thickBot="1" x14ac:dyDescent="0.3">
      <c r="B30" s="885" t="s">
        <v>1467</v>
      </c>
      <c r="C30" s="893" t="s">
        <v>1325</v>
      </c>
      <c r="D30" s="894"/>
      <c r="E30" s="425" t="str">
        <f t="shared" si="0"/>
        <v/>
      </c>
    </row>
    <row r="32" spans="2:5" x14ac:dyDescent="0.25">
      <c r="C32" s="2" t="s">
        <v>3590</v>
      </c>
    </row>
    <row r="33" spans="3:4" x14ac:dyDescent="0.25">
      <c r="C33" t="s">
        <v>1441</v>
      </c>
      <c r="D33" s="601" t="str">
        <f>IF(D6="","",IF(ROUND(SUM(D7,D18),2)=ROUND(D6,2),"OK","Błąd sumy częściowej"))</f>
        <v/>
      </c>
    </row>
    <row r="34" spans="3:4" x14ac:dyDescent="0.25">
      <c r="C34" t="s">
        <v>1442</v>
      </c>
      <c r="D34" s="601" t="str">
        <f>IF(D7="","",IF(ROUND(SUM(D8:D17),2)=ROUND(D7,2),"OK","Błąd sumy częściowej"))</f>
        <v/>
      </c>
    </row>
    <row r="35" spans="3:4" x14ac:dyDescent="0.25">
      <c r="C35" t="s">
        <v>1454</v>
      </c>
      <c r="D35" s="601" t="str">
        <f>IF(D18="","",IF(ROUND(SUM(D19:D28),2)=ROUND(D18,2),"OK","Błąd sumy częściowej"))</f>
        <v/>
      </c>
    </row>
    <row r="37" spans="3:4" x14ac:dyDescent="0.25">
      <c r="C37" s="18" t="s">
        <v>3617</v>
      </c>
      <c r="D37" s="601" t="str">
        <f>IF(COUNTBLANK(E6:E30)=25,"",IF(AND(COUNTIF(E6:E30,"Weryfikacja wiersza OK")=25,COUNTIF(D33:D35,"OK")=3),"Arkusz jest zwalidowany poprawnie","Arkusz jest niepoprawny"))</f>
        <v/>
      </c>
    </row>
  </sheetData>
  <mergeCells count="1">
    <mergeCell ref="B4:C5"/>
  </mergeCells>
  <conditionalFormatting sqref="E6:E7 E17:E18 E28:E30">
    <cfRule type="containsText" dxfId="316" priority="7" operator="containsText" text="Weryfikacja wiersza OK">
      <formula>NOT(ISERROR(SEARCH("Weryfikacja wiersza OK",E6)))</formula>
    </cfRule>
  </conditionalFormatting>
  <conditionalFormatting sqref="E6:E7 E17:E18 E28:E30">
    <cfRule type="cellIs" dxfId="315" priority="6" operator="equal">
      <formula>"Weryfikacja bieżącego wiersza: OK"</formula>
    </cfRule>
  </conditionalFormatting>
  <conditionalFormatting sqref="E6:E7 E17:E18 E28:E30">
    <cfRule type="cellIs" dxfId="314" priority="5" operator="equal">
      <formula>"Weryfikacja OK"</formula>
    </cfRule>
  </conditionalFormatting>
  <conditionalFormatting sqref="D33:D35">
    <cfRule type="containsText" dxfId="313" priority="4" operator="containsText" text="OK">
      <formula>NOT(ISERROR(SEARCH("OK",D33)))</formula>
    </cfRule>
  </conditionalFormatting>
  <conditionalFormatting sqref="D37">
    <cfRule type="containsText" dxfId="312" priority="3" operator="containsText" text="Arkusz jest zwalidowany poprawnie">
      <formula>NOT(ISERROR(SEARCH("Arkusz jest zwalidowany poprawnie",D37)))</formula>
    </cfRule>
  </conditionalFormatting>
  <conditionalFormatting sqref="E8:E16">
    <cfRule type="containsText" dxfId="311" priority="2" operator="containsText" text="Weryfikacja wiersza OK">
      <formula>NOT(ISERROR(SEARCH("Weryfikacja wiersza OK",E8)))</formula>
    </cfRule>
  </conditionalFormatting>
  <conditionalFormatting sqref="E19:E27">
    <cfRule type="containsText" dxfId="310" priority="1" operator="containsText" text="Weryfikacja wiersza OK">
      <formula>NOT(ISERROR(SEARCH("Weryfikacja wiersza OK",E19)))</formula>
    </cfRule>
  </conditionalFormatting>
  <pageMargins left="0.7" right="0.7" top="0.75" bottom="0.75" header="0.3" footer="0.3"/>
  <pageSetup paperSize="9" orientation="portrait" r:id="rId1"/>
  <ignoredErrors>
    <ignoredError sqref="D34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C2" sqref="C2"/>
    </sheetView>
  </sheetViews>
  <sheetFormatPr defaultRowHeight="15" x14ac:dyDescent="0.25"/>
  <cols>
    <col min="3" max="3" width="46.7109375" customWidth="1"/>
    <col min="4" max="6" width="13.5703125" customWidth="1"/>
  </cols>
  <sheetData>
    <row r="1" spans="2:7" x14ac:dyDescent="0.25">
      <c r="B1" s="2" t="s">
        <v>329</v>
      </c>
      <c r="F1" s="2" t="s">
        <v>3283</v>
      </c>
    </row>
    <row r="2" spans="2:7" x14ac:dyDescent="0.25">
      <c r="B2" s="904" t="s">
        <v>3306</v>
      </c>
      <c r="C2" s="334"/>
    </row>
    <row r="3" spans="2:7" ht="15.75" thickBot="1" x14ac:dyDescent="0.3"/>
    <row r="4" spans="2:7" ht="60" x14ac:dyDescent="0.25">
      <c r="B4" s="1324" t="s">
        <v>3307</v>
      </c>
      <c r="C4" s="1334"/>
      <c r="D4" s="857" t="s">
        <v>3308</v>
      </c>
      <c r="E4" s="772" t="s">
        <v>1468</v>
      </c>
      <c r="F4" s="760" t="s">
        <v>1469</v>
      </c>
    </row>
    <row r="5" spans="2:7" ht="15.75" thickBot="1" x14ac:dyDescent="0.3">
      <c r="B5" s="1326"/>
      <c r="C5" s="1335"/>
      <c r="D5" s="895" t="s">
        <v>145</v>
      </c>
      <c r="E5" s="810" t="s">
        <v>146</v>
      </c>
      <c r="F5" s="896" t="s">
        <v>147</v>
      </c>
    </row>
    <row r="6" spans="2:7" x14ac:dyDescent="0.25">
      <c r="B6" s="697" t="s">
        <v>1470</v>
      </c>
      <c r="C6" s="833" t="s">
        <v>57</v>
      </c>
      <c r="D6" s="897"/>
      <c r="E6" s="897"/>
      <c r="F6" s="897"/>
      <c r="G6" s="425" t="str">
        <f>IF(COUNTBLANK(D6:F6)=3,"",IF(COUNTBLANK(D6:F6)=0,"Weryfikacja wiersza OK","Należy wypełnić wszystkie pola w bieżącym wierszu"))</f>
        <v/>
      </c>
    </row>
    <row r="7" spans="2:7" x14ac:dyDescent="0.25">
      <c r="B7" s="136" t="s">
        <v>1471</v>
      </c>
      <c r="C7" s="835" t="s">
        <v>58</v>
      </c>
      <c r="D7" s="862"/>
      <c r="E7" s="862"/>
      <c r="F7" s="862"/>
      <c r="G7" s="425" t="str">
        <f t="shared" ref="G7:G13" si="0">IF(COUNTBLANK(D7:F7)=3,"",IF(COUNTBLANK(D7:F7)=0,"Weryfikacja wiersza OK","Należy wypełnić wszystkie pola w bieżącym wierszu"))</f>
        <v/>
      </c>
    </row>
    <row r="8" spans="2:7" x14ac:dyDescent="0.25">
      <c r="B8" s="136" t="s">
        <v>1472</v>
      </c>
      <c r="C8" s="835" t="s">
        <v>59</v>
      </c>
      <c r="D8" s="862"/>
      <c r="E8" s="862"/>
      <c r="F8" s="862"/>
      <c r="G8" s="425" t="str">
        <f t="shared" si="0"/>
        <v/>
      </c>
    </row>
    <row r="9" spans="2:7" x14ac:dyDescent="0.25">
      <c r="B9" s="136" t="s">
        <v>1473</v>
      </c>
      <c r="C9" s="835" t="s">
        <v>60</v>
      </c>
      <c r="D9" s="862"/>
      <c r="E9" s="862"/>
      <c r="F9" s="862"/>
      <c r="G9" s="425" t="str">
        <f t="shared" si="0"/>
        <v/>
      </c>
    </row>
    <row r="10" spans="2:7" x14ac:dyDescent="0.25">
      <c r="B10" s="136" t="s">
        <v>1474</v>
      </c>
      <c r="C10" s="835" t="s">
        <v>62</v>
      </c>
      <c r="D10" s="862"/>
      <c r="E10" s="862"/>
      <c r="F10" s="862"/>
      <c r="G10" s="425" t="str">
        <f t="shared" si="0"/>
        <v/>
      </c>
    </row>
    <row r="11" spans="2:7" ht="30" x14ac:dyDescent="0.25">
      <c r="B11" s="136" t="s">
        <v>1475</v>
      </c>
      <c r="C11" s="898" t="s">
        <v>61</v>
      </c>
      <c r="D11" s="862"/>
      <c r="E11" s="862"/>
      <c r="F11" s="862"/>
      <c r="G11" s="425" t="str">
        <f t="shared" si="0"/>
        <v/>
      </c>
    </row>
    <row r="12" spans="2:7" ht="15.75" thickBot="1" x14ac:dyDescent="0.3">
      <c r="B12" s="899" t="s">
        <v>1476</v>
      </c>
      <c r="C12" s="900" t="s">
        <v>33</v>
      </c>
      <c r="D12" s="866"/>
      <c r="E12" s="866"/>
      <c r="F12" s="866"/>
      <c r="G12" s="425" t="str">
        <f t="shared" si="0"/>
        <v/>
      </c>
    </row>
    <row r="13" spans="2:7" ht="15.75" thickBot="1" x14ac:dyDescent="0.3">
      <c r="B13" s="901" t="s">
        <v>1477</v>
      </c>
      <c r="C13" s="902" t="s">
        <v>87</v>
      </c>
      <c r="D13" s="903"/>
      <c r="E13" s="903"/>
      <c r="F13" s="903"/>
      <c r="G13" s="425" t="str">
        <f t="shared" si="0"/>
        <v/>
      </c>
    </row>
    <row r="15" spans="2:7" x14ac:dyDescent="0.25">
      <c r="C15" s="2" t="s">
        <v>3590</v>
      </c>
    </row>
    <row r="16" spans="2:7" x14ac:dyDescent="0.25">
      <c r="C16" t="s">
        <v>1477</v>
      </c>
      <c r="D16" s="601" t="str">
        <f>IF(D13="","",IF(ROUND(SUM(D6:D12),2)=ROUND(D13,2),"OK","Błąd sumy częściowej"))</f>
        <v/>
      </c>
      <c r="E16" s="601" t="str">
        <f t="shared" ref="E16:F16" si="1">IF(E13="","",IF(ROUND(SUM(E6:E12),2)=ROUND(E13,2),"OK","Błąd sumy częściowej"))</f>
        <v/>
      </c>
      <c r="F16" s="601" t="str">
        <f t="shared" si="1"/>
        <v/>
      </c>
    </row>
    <row r="18" spans="3:4" x14ac:dyDescent="0.25">
      <c r="C18" s="18" t="s">
        <v>3617</v>
      </c>
      <c r="D18" s="601" t="str">
        <f>IF(COUNTBLANK(G6:G13)=8,"",IF(AND(COUNTIF(G6:G13,"Weryfikacja wiersza OK")=8,COUNTIF(D16:F16,"OK")=3),"Arkusz jest zwalidowany poprawnie","Arkusz jest niepoprawny"))</f>
        <v/>
      </c>
    </row>
  </sheetData>
  <mergeCells count="1">
    <mergeCell ref="B4:C5"/>
  </mergeCells>
  <conditionalFormatting sqref="G6:G13">
    <cfRule type="containsText" dxfId="309" priority="5" operator="containsText" text="Weryfikacja wiersza OK">
      <formula>NOT(ISERROR(SEARCH("Weryfikacja wiersza OK",G6)))</formula>
    </cfRule>
  </conditionalFormatting>
  <conditionalFormatting sqref="G6:G13">
    <cfRule type="cellIs" dxfId="308" priority="4" operator="equal">
      <formula>"Weryfikacja bieżącego wiersza: OK"</formula>
    </cfRule>
  </conditionalFormatting>
  <conditionalFormatting sqref="G6:G13">
    <cfRule type="cellIs" dxfId="307" priority="3" operator="equal">
      <formula>"Weryfikacja OK"</formula>
    </cfRule>
  </conditionalFormatting>
  <conditionalFormatting sqref="D16:F16">
    <cfRule type="containsText" dxfId="306" priority="2" operator="containsText" text="OK">
      <formula>NOT(ISERROR(SEARCH("OK",D16)))</formula>
    </cfRule>
  </conditionalFormatting>
  <conditionalFormatting sqref="D18">
    <cfRule type="containsText" dxfId="305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D7" sqref="D7:D17"/>
    </sheetView>
  </sheetViews>
  <sheetFormatPr defaultRowHeight="15" x14ac:dyDescent="0.25"/>
  <cols>
    <col min="2" max="2" width="14.5703125" customWidth="1"/>
    <col min="3" max="3" width="63.140625" bestFit="1" customWidth="1"/>
    <col min="4" max="4" width="13.5703125" customWidth="1"/>
  </cols>
  <sheetData>
    <row r="1" spans="2:5" x14ac:dyDescent="0.25">
      <c r="B1" s="2" t="s">
        <v>329</v>
      </c>
    </row>
    <row r="2" spans="2:5" x14ac:dyDescent="0.25">
      <c r="B2" s="6" t="s">
        <v>1500</v>
      </c>
    </row>
    <row r="3" spans="2:5" ht="15.75" thickBot="1" x14ac:dyDescent="0.3"/>
    <row r="4" spans="2:5" ht="20.25" customHeight="1" x14ac:dyDescent="0.25">
      <c r="B4" s="1349" t="s">
        <v>1478</v>
      </c>
      <c r="C4" s="1350"/>
      <c r="D4" s="905" t="s">
        <v>2</v>
      </c>
    </row>
    <row r="5" spans="2:5" ht="15.75" customHeight="1" thickBot="1" x14ac:dyDescent="0.3">
      <c r="B5" s="1351"/>
      <c r="C5" s="1352"/>
      <c r="D5" s="906" t="s">
        <v>145</v>
      </c>
    </row>
    <row r="6" spans="2:5" ht="30" x14ac:dyDescent="0.25">
      <c r="B6" s="697" t="s">
        <v>1479</v>
      </c>
      <c r="C6" s="907" t="s">
        <v>1478</v>
      </c>
      <c r="D6" s="818"/>
    </row>
    <row r="7" spans="2:5" x14ac:dyDescent="0.25">
      <c r="B7" s="136" t="s">
        <v>1480</v>
      </c>
      <c r="C7" s="908" t="s">
        <v>1230</v>
      </c>
      <c r="D7" s="909"/>
      <c r="E7" s="425" t="str">
        <f>IF(ISBLANK(D7),"",IF(ISNUMBER(D7),"Weryfikacja wiersza OK","Wartość w kolumnie a musi być liczbą"))</f>
        <v/>
      </c>
    </row>
    <row r="8" spans="2:5" ht="30" x14ac:dyDescent="0.25">
      <c r="B8" s="136" t="s">
        <v>1481</v>
      </c>
      <c r="C8" s="854" t="s">
        <v>1482</v>
      </c>
      <c r="D8" s="836"/>
      <c r="E8" s="425" t="str">
        <f t="shared" ref="E8:E17" si="0">IF(ISBLANK(D8),"",IF(ISNUMBER(D8),"Weryfikacja wiersza OK","Wartość w kolumnie a musi być liczbą"))</f>
        <v/>
      </c>
    </row>
    <row r="9" spans="2:5" x14ac:dyDescent="0.25">
      <c r="B9" s="136" t="s">
        <v>1483</v>
      </c>
      <c r="C9" s="910" t="s">
        <v>1484</v>
      </c>
      <c r="D9" s="836"/>
      <c r="E9" s="425" t="str">
        <f t="shared" si="0"/>
        <v/>
      </c>
    </row>
    <row r="10" spans="2:5" x14ac:dyDescent="0.25">
      <c r="B10" s="136" t="s">
        <v>1485</v>
      </c>
      <c r="C10" s="910" t="s">
        <v>1486</v>
      </c>
      <c r="D10" s="836"/>
      <c r="E10" s="425" t="str">
        <f t="shared" si="0"/>
        <v/>
      </c>
    </row>
    <row r="11" spans="2:5" ht="30" x14ac:dyDescent="0.25">
      <c r="B11" s="136" t="s">
        <v>1487</v>
      </c>
      <c r="C11" s="911" t="s">
        <v>1488</v>
      </c>
      <c r="D11" s="836"/>
      <c r="E11" s="425" t="str">
        <f t="shared" si="0"/>
        <v/>
      </c>
    </row>
    <row r="12" spans="2:5" ht="30" x14ac:dyDescent="0.25">
      <c r="B12" s="136" t="s">
        <v>1489</v>
      </c>
      <c r="C12" s="911" t="s">
        <v>1490</v>
      </c>
      <c r="D12" s="836"/>
      <c r="E12" s="425" t="str">
        <f t="shared" si="0"/>
        <v/>
      </c>
    </row>
    <row r="13" spans="2:5" ht="30" x14ac:dyDescent="0.25">
      <c r="B13" s="136" t="s">
        <v>1491</v>
      </c>
      <c r="C13" s="911" t="s">
        <v>1492</v>
      </c>
      <c r="D13" s="836"/>
      <c r="E13" s="425" t="str">
        <f t="shared" si="0"/>
        <v/>
      </c>
    </row>
    <row r="14" spans="2:5" x14ac:dyDescent="0.25">
      <c r="B14" s="136" t="s">
        <v>1493</v>
      </c>
      <c r="C14" s="910" t="s">
        <v>1494</v>
      </c>
      <c r="D14" s="836"/>
      <c r="E14" s="425" t="str">
        <f t="shared" si="0"/>
        <v/>
      </c>
    </row>
    <row r="15" spans="2:5" ht="30" x14ac:dyDescent="0.25">
      <c r="B15" s="136" t="s">
        <v>1495</v>
      </c>
      <c r="C15" s="854" t="s">
        <v>1496</v>
      </c>
      <c r="D15" s="836"/>
      <c r="E15" s="425" t="str">
        <f t="shared" si="0"/>
        <v/>
      </c>
    </row>
    <row r="16" spans="2:5" x14ac:dyDescent="0.25">
      <c r="B16" s="136" t="s">
        <v>1497</v>
      </c>
      <c r="C16" s="854" t="s">
        <v>1498</v>
      </c>
      <c r="D16" s="836"/>
      <c r="E16" s="425" t="str">
        <f t="shared" si="0"/>
        <v/>
      </c>
    </row>
    <row r="17" spans="2:5" ht="15.75" thickBot="1" x14ac:dyDescent="0.3">
      <c r="B17" s="705" t="s">
        <v>1499</v>
      </c>
      <c r="C17" s="912" t="s">
        <v>1238</v>
      </c>
      <c r="D17" s="913"/>
      <c r="E17" s="425" t="str">
        <f t="shared" si="0"/>
        <v/>
      </c>
    </row>
    <row r="19" spans="2:5" x14ac:dyDescent="0.25">
      <c r="C19" s="2" t="s">
        <v>3590</v>
      </c>
    </row>
    <row r="20" spans="2:5" x14ac:dyDescent="0.25">
      <c r="C20" t="s">
        <v>1499</v>
      </c>
      <c r="D20" s="601" t="str">
        <f>IF(D17="","",IF(ROUND(SUM(D7,D8,D15,D16),2)=ROUND(D17,2),"OK","Błąd sumy częściowej"))</f>
        <v/>
      </c>
    </row>
    <row r="21" spans="2:5" x14ac:dyDescent="0.25">
      <c r="C21" t="s">
        <v>1481</v>
      </c>
      <c r="D21" s="601" t="str">
        <f>IF(D8="","",IF(ROUND(SUM(D9:D14),2)=ROUND(D8,2),"OK","Błąd sumy częściowej"))</f>
        <v/>
      </c>
    </row>
    <row r="23" spans="2:5" x14ac:dyDescent="0.25">
      <c r="C23" s="18" t="s">
        <v>3617</v>
      </c>
      <c r="D23" s="601" t="str">
        <f>IF(COUNTBLANK(E7:E17)=11,"",IF(AND(COUNTIF(E7:E17,"Weryfikacja wiersza OK")=11,COUNTIF(D20,"OK")=1),"Arkusz jest zwalidowany poprawnie","Arkusz jest niepoprawny"))</f>
        <v/>
      </c>
    </row>
  </sheetData>
  <mergeCells count="1">
    <mergeCell ref="B4:C5"/>
  </mergeCells>
  <conditionalFormatting sqref="E7:E17">
    <cfRule type="containsText" dxfId="304" priority="5" operator="containsText" text="Weryfikacja wiersza OK">
      <formula>NOT(ISERROR(SEARCH("Weryfikacja wiersza OK",E7)))</formula>
    </cfRule>
  </conditionalFormatting>
  <conditionalFormatting sqref="E7:E17">
    <cfRule type="cellIs" dxfId="303" priority="4" operator="equal">
      <formula>"Weryfikacja bieżącego wiersza: OK"</formula>
    </cfRule>
  </conditionalFormatting>
  <conditionalFormatting sqref="E7:E17">
    <cfRule type="cellIs" dxfId="302" priority="3" operator="equal">
      <formula>"Weryfikacja OK"</formula>
    </cfRule>
  </conditionalFormatting>
  <conditionalFormatting sqref="D23">
    <cfRule type="containsText" dxfId="301" priority="2" operator="containsText" text="Arkusz jest zwalidowany poprawnie">
      <formula>NOT(ISERROR(SEARCH("Arkusz jest zwalidowany poprawnie",D23)))</formula>
    </cfRule>
  </conditionalFormatting>
  <conditionalFormatting sqref="D20:D21">
    <cfRule type="containsText" dxfId="300" priority="1" operator="containsText" text="OK">
      <formula>NOT(ISERROR(SEARCH("OK",D20)))</formula>
    </cfRule>
  </conditionalFormatting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workbookViewId="0">
      <selection activeCell="D6" sqref="D6"/>
    </sheetView>
  </sheetViews>
  <sheetFormatPr defaultRowHeight="15" x14ac:dyDescent="0.25"/>
  <cols>
    <col min="2" max="2" width="11.85546875" customWidth="1"/>
    <col min="3" max="3" width="69.140625" bestFit="1" customWidth="1"/>
    <col min="4" max="4" width="13.5703125" customWidth="1"/>
  </cols>
  <sheetData>
    <row r="1" spans="2:5" x14ac:dyDescent="0.25">
      <c r="B1" s="2" t="s">
        <v>329</v>
      </c>
    </row>
    <row r="2" spans="2:5" x14ac:dyDescent="0.25">
      <c r="B2" s="6" t="s">
        <v>1501</v>
      </c>
    </row>
    <row r="3" spans="2:5" ht="15.75" thickBot="1" x14ac:dyDescent="0.3"/>
    <row r="4" spans="2:5" x14ac:dyDescent="0.25">
      <c r="B4" s="1353" t="s">
        <v>1502</v>
      </c>
      <c r="C4" s="1354"/>
      <c r="D4" s="905" t="s">
        <v>2</v>
      </c>
      <c r="E4" s="538"/>
    </row>
    <row r="5" spans="2:5" ht="15.75" thickBot="1" x14ac:dyDescent="0.3">
      <c r="B5" s="1355"/>
      <c r="C5" s="1356"/>
      <c r="D5" s="906" t="s">
        <v>145</v>
      </c>
      <c r="E5" s="538"/>
    </row>
    <row r="6" spans="2:5" x14ac:dyDescent="0.25">
      <c r="B6" s="709" t="s">
        <v>1503</v>
      </c>
      <c r="C6" s="907" t="s">
        <v>1502</v>
      </c>
      <c r="D6" s="818"/>
      <c r="E6" s="538"/>
    </row>
    <row r="7" spans="2:5" x14ac:dyDescent="0.25">
      <c r="B7" s="711" t="s">
        <v>1504</v>
      </c>
      <c r="C7" s="837" t="s">
        <v>1505</v>
      </c>
      <c r="D7" s="836"/>
      <c r="E7" s="425" t="str">
        <f>IF(ISBLANK(D7),"",IF(ISNUMBER(D7),"Weryfikacja wiersza OK","Wartość w kolumnie a musi być liczbą"))</f>
        <v/>
      </c>
    </row>
    <row r="8" spans="2:5" x14ac:dyDescent="0.25">
      <c r="B8" s="711" t="s">
        <v>1506</v>
      </c>
      <c r="C8" s="837" t="s">
        <v>1507</v>
      </c>
      <c r="D8" s="836"/>
      <c r="E8" s="425" t="str">
        <f t="shared" ref="E8:E12" si="0">IF(ISBLANK(D8),"",IF(ISNUMBER(D8),"Weryfikacja wiersza OK","Wartość w kolumnie a musi być liczbą"))</f>
        <v/>
      </c>
    </row>
    <row r="9" spans="2:5" x14ac:dyDescent="0.25">
      <c r="B9" s="711" t="s">
        <v>1508</v>
      </c>
      <c r="C9" s="837" t="s">
        <v>1509</v>
      </c>
      <c r="D9" s="836"/>
      <c r="E9" s="425" t="str">
        <f t="shared" si="0"/>
        <v/>
      </c>
    </row>
    <row r="10" spans="2:5" x14ac:dyDescent="0.25">
      <c r="B10" s="711" t="s">
        <v>1510</v>
      </c>
      <c r="C10" s="837" t="s">
        <v>1511</v>
      </c>
      <c r="D10" s="836"/>
      <c r="E10" s="425" t="str">
        <f t="shared" si="0"/>
        <v/>
      </c>
    </row>
    <row r="11" spans="2:5" x14ac:dyDescent="0.25">
      <c r="B11" s="711" t="s">
        <v>1512</v>
      </c>
      <c r="C11" s="837" t="s">
        <v>1513</v>
      </c>
      <c r="D11" s="836"/>
      <c r="E11" s="425" t="str">
        <f t="shared" si="0"/>
        <v/>
      </c>
    </row>
    <row r="12" spans="2:5" ht="15.75" thickBot="1" x14ac:dyDescent="0.3">
      <c r="B12" s="712" t="s">
        <v>1514</v>
      </c>
      <c r="C12" s="838" t="s">
        <v>1515</v>
      </c>
      <c r="D12" s="839"/>
      <c r="E12" s="425" t="str">
        <f t="shared" si="0"/>
        <v/>
      </c>
    </row>
    <row r="14" spans="2:5" x14ac:dyDescent="0.25">
      <c r="C14" s="2"/>
    </row>
    <row r="15" spans="2:5" x14ac:dyDescent="0.25">
      <c r="C15" s="18" t="s">
        <v>3617</v>
      </c>
      <c r="D15" s="601" t="str">
        <f>IF(COUNTBLANK(E7:E12)=6,"",IF(AND(COUNTIF(E7:E12,"Weryfikacja wiersza OK")=6),"Arkusz jest zwalidowany poprawnie","Arkusz jest niepoprawny"))</f>
        <v/>
      </c>
    </row>
  </sheetData>
  <mergeCells count="1">
    <mergeCell ref="B4:C5"/>
  </mergeCells>
  <conditionalFormatting sqref="E7:E12">
    <cfRule type="containsText" dxfId="299" priority="4" operator="containsText" text="Weryfikacja wiersza OK">
      <formula>NOT(ISERROR(SEARCH("Weryfikacja wiersza OK",E7)))</formula>
    </cfRule>
  </conditionalFormatting>
  <conditionalFormatting sqref="E7:E12">
    <cfRule type="cellIs" dxfId="298" priority="3" operator="equal">
      <formula>"Weryfikacja bieżącego wiersza: OK"</formula>
    </cfRule>
  </conditionalFormatting>
  <conditionalFormatting sqref="E7:E12">
    <cfRule type="cellIs" dxfId="297" priority="2" operator="equal">
      <formula>"Weryfikacja OK"</formula>
    </cfRule>
  </conditionalFormatting>
  <conditionalFormatting sqref="D15">
    <cfRule type="containsText" dxfId="296" priority="1" operator="containsText" text="Arkusz jest zwalidowany poprawnie">
      <formula>NOT(ISERROR(SEARCH("Arkusz jest zwalidowany poprawnie",D15)))</formula>
    </cfRule>
  </conditionalFormatting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5"/>
  <sheetViews>
    <sheetView workbookViewId="0">
      <selection activeCell="C14" sqref="C14"/>
    </sheetView>
  </sheetViews>
  <sheetFormatPr defaultRowHeight="15" x14ac:dyDescent="0.25"/>
  <cols>
    <col min="2" max="2" width="9.7109375" customWidth="1"/>
    <col min="3" max="3" width="34" customWidth="1"/>
    <col min="4" max="13" width="15.42578125" customWidth="1"/>
    <col min="14" max="14" width="23.42578125" customWidth="1"/>
    <col min="15" max="15" width="18.140625" customWidth="1"/>
    <col min="16" max="16" width="19" customWidth="1"/>
  </cols>
  <sheetData>
    <row r="1" spans="2:16" ht="15.75" x14ac:dyDescent="0.25">
      <c r="B1" s="1" t="s">
        <v>329</v>
      </c>
    </row>
    <row r="2" spans="2:16" x14ac:dyDescent="0.25">
      <c r="B2" s="334" t="s">
        <v>3309</v>
      </c>
      <c r="C2" s="334"/>
    </row>
    <row r="3" spans="2:16" ht="15.75" thickBot="1" x14ac:dyDescent="0.3">
      <c r="B3" s="18"/>
      <c r="C3" s="18"/>
      <c r="D3" s="18"/>
      <c r="E3" s="18"/>
      <c r="F3" s="18"/>
      <c r="G3" s="18"/>
      <c r="H3" s="18"/>
      <c r="I3" s="18"/>
      <c r="J3" s="18"/>
      <c r="K3" s="6"/>
      <c r="L3" s="6"/>
      <c r="M3" s="6"/>
    </row>
    <row r="4" spans="2:16" ht="28.5" customHeight="1" thickBot="1" x14ac:dyDescent="0.3">
      <c r="B4" s="1357"/>
      <c r="C4" s="1358"/>
      <c r="D4" s="1365" t="s">
        <v>111</v>
      </c>
      <c r="E4" s="1365"/>
      <c r="F4" s="1366"/>
      <c r="G4" s="1365" t="s">
        <v>116</v>
      </c>
      <c r="H4" s="1367"/>
      <c r="I4" s="1368"/>
      <c r="J4" s="1365" t="s">
        <v>33</v>
      </c>
      <c r="K4" s="1367"/>
      <c r="L4" s="1368"/>
      <c r="M4" s="1363" t="s">
        <v>337</v>
      </c>
      <c r="N4" s="1363" t="s">
        <v>336</v>
      </c>
      <c r="O4" s="1363" t="s">
        <v>338</v>
      </c>
    </row>
    <row r="5" spans="2:16" ht="48" customHeight="1" thickBot="1" x14ac:dyDescent="0.3">
      <c r="B5" s="1359"/>
      <c r="C5" s="1360"/>
      <c r="D5" s="29" t="s">
        <v>112</v>
      </c>
      <c r="E5" s="30" t="s">
        <v>113</v>
      </c>
      <c r="F5" s="31" t="s">
        <v>114</v>
      </c>
      <c r="G5" s="32" t="s">
        <v>112</v>
      </c>
      <c r="H5" s="30" t="s">
        <v>113</v>
      </c>
      <c r="I5" s="31" t="s">
        <v>114</v>
      </c>
      <c r="J5" s="32" t="s">
        <v>112</v>
      </c>
      <c r="K5" s="30" t="s">
        <v>113</v>
      </c>
      <c r="L5" s="31" t="s">
        <v>114</v>
      </c>
      <c r="M5" s="1364"/>
      <c r="N5" s="1364"/>
      <c r="O5" s="1364"/>
    </row>
    <row r="6" spans="2:16" ht="16.5" customHeight="1" thickBot="1" x14ac:dyDescent="0.3">
      <c r="B6" s="1361"/>
      <c r="C6" s="1362"/>
      <c r="D6" s="33" t="s">
        <v>145</v>
      </c>
      <c r="E6" s="34" t="s">
        <v>146</v>
      </c>
      <c r="F6" s="35" t="s">
        <v>147</v>
      </c>
      <c r="G6" s="33" t="s">
        <v>148</v>
      </c>
      <c r="H6" s="34" t="s">
        <v>153</v>
      </c>
      <c r="I6" s="35" t="s">
        <v>149</v>
      </c>
      <c r="J6" s="33" t="s">
        <v>258</v>
      </c>
      <c r="K6" s="34" t="s">
        <v>259</v>
      </c>
      <c r="L6" s="35" t="s">
        <v>260</v>
      </c>
      <c r="M6" s="98" t="s">
        <v>261</v>
      </c>
      <c r="N6" s="98" t="s">
        <v>262</v>
      </c>
      <c r="O6" s="98" t="s">
        <v>263</v>
      </c>
    </row>
    <row r="7" spans="2:16" ht="24.75" customHeight="1" x14ac:dyDescent="0.25">
      <c r="B7" s="73" t="s">
        <v>225</v>
      </c>
      <c r="C7" s="68" t="s">
        <v>57</v>
      </c>
      <c r="D7" s="222"/>
      <c r="E7" s="192"/>
      <c r="F7" s="181"/>
      <c r="G7" s="191"/>
      <c r="H7" s="192"/>
      <c r="I7" s="181"/>
      <c r="J7" s="224"/>
      <c r="K7" s="225"/>
      <c r="L7" s="226"/>
      <c r="M7" s="227"/>
      <c r="N7" s="227"/>
      <c r="O7" s="227"/>
      <c r="P7" s="144" t="str">
        <f>IF(COUNTBLANK(D7:O7)=12,"",IF(COUNTBLANK(D7:O7)=0,"Weryfikacja wiersza OK","Należy wypełnić wszystkie pola w bieżącym wierszu"))</f>
        <v/>
      </c>
    </row>
    <row r="8" spans="2:16" ht="24.75" customHeight="1" x14ac:dyDescent="0.25">
      <c r="B8" s="73" t="s">
        <v>226</v>
      </c>
      <c r="C8" s="41" t="s">
        <v>58</v>
      </c>
      <c r="D8" s="181"/>
      <c r="E8" s="180"/>
      <c r="F8" s="181"/>
      <c r="G8" s="179"/>
      <c r="H8" s="180"/>
      <c r="I8" s="181"/>
      <c r="J8" s="228"/>
      <c r="K8" s="229"/>
      <c r="L8" s="230"/>
      <c r="M8" s="231"/>
      <c r="N8" s="231"/>
      <c r="O8" s="231"/>
      <c r="P8" s="144" t="str">
        <f t="shared" ref="P8:P14" si="0">IF(COUNTBLANK(D8:O8)=12,"",IF(COUNTBLANK(D8:O8)=0,"Weryfikacja wiersza OK","Należy wypełnić wszystkie pola w bieżącym wierszu"))</f>
        <v/>
      </c>
    </row>
    <row r="9" spans="2:16" ht="24.75" customHeight="1" x14ac:dyDescent="0.25">
      <c r="B9" s="73" t="s">
        <v>227</v>
      </c>
      <c r="C9" s="41" t="s">
        <v>59</v>
      </c>
      <c r="D9" s="181"/>
      <c r="E9" s="180"/>
      <c r="F9" s="181"/>
      <c r="G9" s="179"/>
      <c r="H9" s="180"/>
      <c r="I9" s="181"/>
      <c r="J9" s="228"/>
      <c r="K9" s="229"/>
      <c r="L9" s="230"/>
      <c r="M9" s="231"/>
      <c r="N9" s="231"/>
      <c r="O9" s="231"/>
      <c r="P9" s="144" t="str">
        <f t="shared" si="0"/>
        <v/>
      </c>
    </row>
    <row r="10" spans="2:16" ht="24.75" customHeight="1" x14ac:dyDescent="0.25">
      <c r="B10" s="73" t="s">
        <v>228</v>
      </c>
      <c r="C10" s="41" t="s">
        <v>60</v>
      </c>
      <c r="D10" s="181"/>
      <c r="E10" s="180"/>
      <c r="F10" s="181"/>
      <c r="G10" s="179"/>
      <c r="H10" s="180"/>
      <c r="I10" s="181"/>
      <c r="J10" s="228"/>
      <c r="K10" s="229"/>
      <c r="L10" s="230"/>
      <c r="M10" s="231"/>
      <c r="N10" s="231"/>
      <c r="O10" s="231"/>
      <c r="P10" s="144" t="str">
        <f t="shared" si="0"/>
        <v/>
      </c>
    </row>
    <row r="11" spans="2:16" ht="24.75" customHeight="1" x14ac:dyDescent="0.25">
      <c r="B11" s="73" t="s">
        <v>229</v>
      </c>
      <c r="C11" s="41" t="s">
        <v>62</v>
      </c>
      <c r="D11" s="181"/>
      <c r="E11" s="180"/>
      <c r="F11" s="181"/>
      <c r="G11" s="179"/>
      <c r="H11" s="180"/>
      <c r="I11" s="181"/>
      <c r="J11" s="228"/>
      <c r="K11" s="229"/>
      <c r="L11" s="230"/>
      <c r="M11" s="231"/>
      <c r="N11" s="231"/>
      <c r="O11" s="231"/>
      <c r="P11" s="144" t="str">
        <f t="shared" si="0"/>
        <v/>
      </c>
    </row>
    <row r="12" spans="2:16" ht="33" customHeight="1" x14ac:dyDescent="0.25">
      <c r="B12" s="73" t="s">
        <v>230</v>
      </c>
      <c r="C12" s="41" t="s">
        <v>61</v>
      </c>
      <c r="D12" s="181"/>
      <c r="E12" s="180"/>
      <c r="F12" s="181"/>
      <c r="G12" s="179"/>
      <c r="H12" s="180"/>
      <c r="I12" s="181"/>
      <c r="J12" s="228"/>
      <c r="K12" s="229"/>
      <c r="L12" s="230"/>
      <c r="M12" s="231"/>
      <c r="N12" s="231"/>
      <c r="O12" s="231"/>
      <c r="P12" s="144" t="str">
        <f t="shared" si="0"/>
        <v/>
      </c>
    </row>
    <row r="13" spans="2:16" ht="24.75" customHeight="1" thickBot="1" x14ac:dyDescent="0.3">
      <c r="B13" s="73" t="s">
        <v>231</v>
      </c>
      <c r="C13" s="41" t="s">
        <v>33</v>
      </c>
      <c r="D13" s="223"/>
      <c r="E13" s="202"/>
      <c r="F13" s="181"/>
      <c r="G13" s="201"/>
      <c r="H13" s="202"/>
      <c r="I13" s="181"/>
      <c r="J13" s="232"/>
      <c r="K13" s="233"/>
      <c r="L13" s="230"/>
      <c r="M13" s="234"/>
      <c r="N13" s="234"/>
      <c r="O13" s="234"/>
      <c r="P13" s="144" t="str">
        <f t="shared" si="0"/>
        <v/>
      </c>
    </row>
    <row r="14" spans="2:16" ht="24.75" customHeight="1" thickBot="1" x14ac:dyDescent="0.3">
      <c r="B14" s="81" t="s">
        <v>232</v>
      </c>
      <c r="C14" s="914" t="s">
        <v>87</v>
      </c>
      <c r="D14" s="235"/>
      <c r="E14" s="236"/>
      <c r="F14" s="237"/>
      <c r="G14" s="235"/>
      <c r="H14" s="236"/>
      <c r="I14" s="237"/>
      <c r="J14" s="238"/>
      <c r="K14" s="239"/>
      <c r="L14" s="240"/>
      <c r="M14" s="241"/>
      <c r="N14" s="241"/>
      <c r="O14" s="241"/>
      <c r="P14" s="144" t="str">
        <f t="shared" si="0"/>
        <v/>
      </c>
    </row>
    <row r="15" spans="2:16" x14ac:dyDescent="0.25">
      <c r="B15" s="18"/>
      <c r="C15" s="18"/>
      <c r="D15" s="18"/>
      <c r="E15" s="18"/>
      <c r="F15" s="18"/>
      <c r="G15" s="18"/>
      <c r="H15" s="18"/>
      <c r="I15" s="18"/>
      <c r="J15" s="18"/>
      <c r="K15" s="6"/>
      <c r="L15" s="6"/>
      <c r="M15" s="6"/>
    </row>
    <row r="16" spans="2:16" x14ac:dyDescent="0.25">
      <c r="B16" s="18"/>
      <c r="C16" s="2" t="s">
        <v>3590</v>
      </c>
      <c r="D16" s="18"/>
      <c r="E16" s="18"/>
      <c r="F16" s="18"/>
      <c r="G16" s="18"/>
      <c r="H16" s="18"/>
      <c r="I16" s="18"/>
      <c r="J16" s="18"/>
      <c r="K16" s="6"/>
      <c r="L16" s="6"/>
      <c r="M16" s="6"/>
    </row>
    <row r="17" spans="3:15" x14ac:dyDescent="0.25">
      <c r="C17" t="s">
        <v>232</v>
      </c>
      <c r="D17" s="144" t="str">
        <f>IF(ISBLANK(D14),"",IF(D14=SUM(D7:D13),"OK","Błąd weryfikacji sumy"))</f>
        <v/>
      </c>
      <c r="E17" s="144" t="str">
        <f t="shared" ref="E17:O17" si="1">IF(ISBLANK(E14),"",IF(E14=SUM(E7:E13),"OK","Błąd weryfikacji sumy"))</f>
        <v/>
      </c>
      <c r="F17" s="144" t="str">
        <f t="shared" si="1"/>
        <v/>
      </c>
      <c r="G17" s="144" t="str">
        <f t="shared" si="1"/>
        <v/>
      </c>
      <c r="H17" s="144" t="str">
        <f t="shared" si="1"/>
        <v/>
      </c>
      <c r="I17" s="144" t="str">
        <f t="shared" si="1"/>
        <v/>
      </c>
      <c r="J17" s="144" t="str">
        <f t="shared" si="1"/>
        <v/>
      </c>
      <c r="K17" s="144" t="str">
        <f t="shared" si="1"/>
        <v/>
      </c>
      <c r="L17" s="144" t="str">
        <f t="shared" si="1"/>
        <v/>
      </c>
      <c r="M17" s="144" t="str">
        <f t="shared" si="1"/>
        <v/>
      </c>
      <c r="N17" s="144" t="str">
        <f t="shared" si="1"/>
        <v/>
      </c>
      <c r="O17" s="144" t="str">
        <f t="shared" si="1"/>
        <v/>
      </c>
    </row>
    <row r="18" spans="3:15" x14ac:dyDescent="0.25">
      <c r="C18" s="144" t="str">
        <f>IF(COUNTBLANK(D17:O17)=12,"",IF(COUNTIFS(D17:O17,"OK")=12,"Arkusz zweryfikowany poprawnie","Arkusz zweryfikowany negatywnie"))</f>
        <v/>
      </c>
    </row>
    <row r="19" spans="3:15" x14ac:dyDescent="0.25">
      <c r="C19" s="18" t="s">
        <v>3617</v>
      </c>
      <c r="D19" s="601" t="str">
        <f>IF(COUNTBLANK(P7:P14)=8,"",IF(AND(COUNTIF(P7:P14,"Weryfikacja wiersza OK")=8,COUNTIF(D17:O17,"OK")=12),"Arkusz jest zwalidowany poprawnie","Arkusz jest niepoprawny"))</f>
        <v/>
      </c>
    </row>
    <row r="25" spans="3:15" ht="34.5" customHeight="1" x14ac:dyDescent="0.25"/>
  </sheetData>
  <sheetProtection formatCells="0" formatColumns="0" formatRows="0"/>
  <mergeCells count="7">
    <mergeCell ref="B4:C6"/>
    <mergeCell ref="M4:M5"/>
    <mergeCell ref="N4:N5"/>
    <mergeCell ref="O4:O5"/>
    <mergeCell ref="D4:F4"/>
    <mergeCell ref="G4:I4"/>
    <mergeCell ref="J4:L4"/>
  </mergeCells>
  <conditionalFormatting sqref="P7:P14">
    <cfRule type="containsText" dxfId="295" priority="3" operator="containsText" text="Weryfikacja wiersza OK">
      <formula>NOT(ISERROR(SEARCH("Weryfikacja wiersza OK",P7)))</formula>
    </cfRule>
  </conditionalFormatting>
  <conditionalFormatting sqref="D17:O17">
    <cfRule type="containsText" dxfId="294" priority="4" operator="containsText" text="OK">
      <formula>NOT(ISERROR(SEARCH("OK",D17)))</formula>
    </cfRule>
  </conditionalFormatting>
  <conditionalFormatting sqref="C18">
    <cfRule type="containsText" dxfId="293" priority="2" operator="containsText" text="Arkusz zweryfikowany poprawnie">
      <formula>NOT(ISERROR(SEARCH("Arkusz zweryfikowany poprawnie",C18)))</formula>
    </cfRule>
  </conditionalFormatting>
  <conditionalFormatting sqref="D19">
    <cfRule type="containsText" dxfId="292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pageSetup paperSize="9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Weryfikacja wiersza OK" id="{61F7296C-D540-442B-948C-BA35D7EAB5C8}">
            <xm:f>NOT(ISERROR(SEARCH("Weryfikacja wiersza OK",ZWE01!P7)))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P7:P13</xm:sqref>
        </x14:conditionalFormatting>
        <x14:conditionalFormatting xmlns:xm="http://schemas.microsoft.com/office/excel/2006/main">
          <x14:cfRule type="containsText" priority="27" operator="containsText" text="Weryfikacja wiersza OK" id="{61F7296C-D540-442B-948C-BA35D7EAB5C8}">
            <xm:f>NOT(ISERROR(SEARCH("Weryfikacja wiersza OK",ZWE01!P15)))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P14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workbookViewId="0">
      <selection activeCell="D6" sqref="D6:D12"/>
    </sheetView>
  </sheetViews>
  <sheetFormatPr defaultRowHeight="15" x14ac:dyDescent="0.25"/>
  <cols>
    <col min="2" max="2" width="11.7109375" customWidth="1"/>
    <col min="3" max="3" width="47.85546875" bestFit="1" customWidth="1"/>
    <col min="4" max="4" width="13.7109375" customWidth="1"/>
  </cols>
  <sheetData>
    <row r="1" spans="2:5" ht="15.75" x14ac:dyDescent="0.25">
      <c r="B1" s="1" t="s">
        <v>329</v>
      </c>
    </row>
    <row r="2" spans="2:5" x14ac:dyDescent="0.25">
      <c r="B2" t="s">
        <v>1516</v>
      </c>
    </row>
    <row r="3" spans="2:5" ht="15.75" thickBot="1" x14ac:dyDescent="0.3"/>
    <row r="4" spans="2:5" x14ac:dyDescent="0.25">
      <c r="B4" s="1324" t="s">
        <v>1517</v>
      </c>
      <c r="C4" s="1334"/>
      <c r="D4" s="905" t="s">
        <v>2</v>
      </c>
    </row>
    <row r="5" spans="2:5" ht="15.75" thickBot="1" x14ac:dyDescent="0.3">
      <c r="B5" s="1326"/>
      <c r="C5" s="1335"/>
      <c r="D5" s="906" t="s">
        <v>145</v>
      </c>
    </row>
    <row r="6" spans="2:5" x14ac:dyDescent="0.25">
      <c r="B6" s="709" t="s">
        <v>1518</v>
      </c>
      <c r="C6" s="907" t="s">
        <v>1517</v>
      </c>
      <c r="D6" s="915"/>
      <c r="E6" s="425" t="str">
        <f>IF(ISBLANK(D6),"",IF(ISNUMBER(D6),"Weryfikacja wiersza OK","Wartość w kolumnie a musi być liczbą"))</f>
        <v/>
      </c>
    </row>
    <row r="7" spans="2:5" x14ac:dyDescent="0.25">
      <c r="B7" s="711" t="s">
        <v>1519</v>
      </c>
      <c r="C7" s="835" t="s">
        <v>1520</v>
      </c>
      <c r="D7" s="836"/>
      <c r="E7" s="425" t="str">
        <f t="shared" ref="E7:E12" si="0">IF(ISBLANK(D7),"",IF(ISNUMBER(D7),"Weryfikacja wiersza OK","Wartość w kolumnie a musi być liczbą"))</f>
        <v/>
      </c>
    </row>
    <row r="8" spans="2:5" x14ac:dyDescent="0.25">
      <c r="B8" s="711" t="s">
        <v>1521</v>
      </c>
      <c r="C8" s="837" t="s">
        <v>1522</v>
      </c>
      <c r="D8" s="836"/>
      <c r="E8" s="425" t="str">
        <f t="shared" si="0"/>
        <v/>
      </c>
    </row>
    <row r="9" spans="2:5" x14ac:dyDescent="0.25">
      <c r="B9" s="711" t="s">
        <v>1523</v>
      </c>
      <c r="C9" s="837" t="s">
        <v>1524</v>
      </c>
      <c r="D9" s="836"/>
      <c r="E9" s="425" t="str">
        <f t="shared" si="0"/>
        <v/>
      </c>
    </row>
    <row r="10" spans="2:5" x14ac:dyDescent="0.25">
      <c r="B10" s="711" t="s">
        <v>1525</v>
      </c>
      <c r="C10" s="835" t="s">
        <v>1526</v>
      </c>
      <c r="D10" s="836"/>
      <c r="E10" s="425" t="str">
        <f t="shared" si="0"/>
        <v/>
      </c>
    </row>
    <row r="11" spans="2:5" x14ac:dyDescent="0.25">
      <c r="B11" s="711" t="s">
        <v>1527</v>
      </c>
      <c r="C11" s="835" t="s">
        <v>1528</v>
      </c>
      <c r="D11" s="836"/>
      <c r="E11" s="425" t="str">
        <f t="shared" si="0"/>
        <v/>
      </c>
    </row>
    <row r="12" spans="2:5" ht="15.75" thickBot="1" x14ac:dyDescent="0.3">
      <c r="B12" s="712" t="s">
        <v>1529</v>
      </c>
      <c r="C12" s="888" t="s">
        <v>33</v>
      </c>
      <c r="D12" s="839"/>
      <c r="E12" s="425" t="str">
        <f t="shared" si="0"/>
        <v/>
      </c>
    </row>
    <row r="14" spans="2:5" x14ac:dyDescent="0.25">
      <c r="C14" s="2" t="s">
        <v>3590</v>
      </c>
    </row>
    <row r="15" spans="2:5" x14ac:dyDescent="0.25">
      <c r="C15" t="s">
        <v>1518</v>
      </c>
      <c r="D15" s="601" t="str">
        <f>IF(D6="","",IF(ROUND(SUM(D10:D12)+D7,2)=ROUND(D6,2),"OK","Błąd sumy częściowej"))</f>
        <v/>
      </c>
    </row>
    <row r="17" spans="3:4" x14ac:dyDescent="0.25">
      <c r="C17" s="18" t="s">
        <v>3617</v>
      </c>
      <c r="D17" s="601" t="str">
        <f>IF(COUNTBLANK(E6:E12)=7,"",IF(AND(COUNTIF(E6:E12,"Weryfikacja wiersza OK")=7,COUNTIF(D15,"OK")=1),"Arkusz jest zwalidowany poprawnie","Arkusz jest niepoprawny"))</f>
        <v/>
      </c>
    </row>
  </sheetData>
  <mergeCells count="1">
    <mergeCell ref="B4:C5"/>
  </mergeCells>
  <conditionalFormatting sqref="E6:E12">
    <cfRule type="containsText" dxfId="289" priority="5" operator="containsText" text="Weryfikacja wiersza OK">
      <formula>NOT(ISERROR(SEARCH("Weryfikacja wiersza OK",E6)))</formula>
    </cfRule>
  </conditionalFormatting>
  <conditionalFormatting sqref="E6:E12">
    <cfRule type="cellIs" dxfId="288" priority="4" operator="equal">
      <formula>"Weryfikacja bieżącego wiersza: OK"</formula>
    </cfRule>
  </conditionalFormatting>
  <conditionalFormatting sqref="E6:E12">
    <cfRule type="cellIs" dxfId="287" priority="3" operator="equal">
      <formula>"Weryfikacja OK"</formula>
    </cfRule>
  </conditionalFormatting>
  <conditionalFormatting sqref="D15">
    <cfRule type="containsText" dxfId="286" priority="2" operator="containsText" text="OK">
      <formula>NOT(ISERROR(SEARCH("OK",D15)))</formula>
    </cfRule>
  </conditionalFormatting>
  <conditionalFormatting sqref="D17">
    <cfRule type="containsText" dxfId="285" priority="1" operator="containsText" text="Arkusz jest zwalidowany poprawnie">
      <formula>NOT(ISERROR(SEARCH("Arkusz jest zwalidowany poprawnie",D17)))</formula>
    </cfRule>
  </conditionalFormatting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workbookViewId="0">
      <selection activeCell="D16" sqref="D16"/>
    </sheetView>
  </sheetViews>
  <sheetFormatPr defaultRowHeight="15" x14ac:dyDescent="0.25"/>
  <cols>
    <col min="2" max="2" width="11" customWidth="1"/>
    <col min="3" max="3" width="42.5703125" customWidth="1"/>
    <col min="4" max="6" width="13.7109375" customWidth="1"/>
    <col min="7" max="7" width="16.85546875" customWidth="1"/>
    <col min="8" max="8" width="25" customWidth="1"/>
    <col min="9" max="9" width="13.7109375" customWidth="1"/>
    <col min="10" max="10" width="22" bestFit="1" customWidth="1"/>
  </cols>
  <sheetData>
    <row r="1" spans="2:13" ht="15.75" x14ac:dyDescent="0.25">
      <c r="B1" s="1" t="s">
        <v>329</v>
      </c>
    </row>
    <row r="2" spans="2:13" x14ac:dyDescent="0.25">
      <c r="B2" s="904" t="s">
        <v>3310</v>
      </c>
      <c r="C2" s="904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5.75" thickBot="1" x14ac:dyDescent="0.3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ht="63" customHeight="1" thickBot="1" x14ac:dyDescent="0.3">
      <c r="B4" s="1369"/>
      <c r="C4" s="1370"/>
      <c r="D4" s="64" t="s">
        <v>111</v>
      </c>
      <c r="E4" s="65" t="s">
        <v>118</v>
      </c>
      <c r="F4" s="64" t="s">
        <v>116</v>
      </c>
      <c r="G4" s="64" t="s">
        <v>337</v>
      </c>
      <c r="H4" s="64" t="s">
        <v>336</v>
      </c>
      <c r="I4" s="64" t="s">
        <v>33</v>
      </c>
      <c r="J4" s="6"/>
      <c r="K4" s="6"/>
      <c r="L4" s="6"/>
      <c r="M4" s="6"/>
    </row>
    <row r="5" spans="2:13" ht="14.25" customHeight="1" thickBot="1" x14ac:dyDescent="0.3">
      <c r="B5" s="1371"/>
      <c r="C5" s="1372"/>
      <c r="D5" s="66" t="s">
        <v>145</v>
      </c>
      <c r="E5" s="67" t="s">
        <v>146</v>
      </c>
      <c r="F5" s="66" t="s">
        <v>147</v>
      </c>
      <c r="G5" s="99" t="s">
        <v>148</v>
      </c>
      <c r="H5" s="99" t="s">
        <v>153</v>
      </c>
      <c r="I5" s="99" t="s">
        <v>149</v>
      </c>
      <c r="J5" s="6"/>
      <c r="K5" s="6"/>
      <c r="L5" s="6"/>
      <c r="M5" s="6"/>
    </row>
    <row r="6" spans="2:13" ht="27" customHeight="1" x14ac:dyDescent="0.25">
      <c r="B6" s="68" t="s">
        <v>235</v>
      </c>
      <c r="C6" s="62" t="s">
        <v>50</v>
      </c>
      <c r="D6" s="227"/>
      <c r="E6" s="530"/>
      <c r="F6" s="227"/>
      <c r="G6" s="227"/>
      <c r="H6" s="227"/>
      <c r="I6" s="227"/>
      <c r="J6" s="144" t="str">
        <f>IF(COUNTBLANK(D6:I6)=6,"",IF(COUNTBLANK(D6:I6)=0, "Weryfikacja wiersza OK","Należy wypełnić bieżący wiersz"))</f>
        <v/>
      </c>
      <c r="K6" s="6"/>
      <c r="L6" s="6"/>
      <c r="M6" s="6"/>
    </row>
    <row r="7" spans="2:13" ht="27" customHeight="1" x14ac:dyDescent="0.25">
      <c r="B7" s="41" t="s">
        <v>236</v>
      </c>
      <c r="C7" s="63" t="s">
        <v>318</v>
      </c>
      <c r="D7" s="231"/>
      <c r="E7" s="525"/>
      <c r="F7" s="231"/>
      <c r="G7" s="231"/>
      <c r="H7" s="231"/>
      <c r="I7" s="231"/>
      <c r="J7" s="144" t="str">
        <f>IF(COUNTBLANK(D7:I7)=6,"",IF(COUNTBLANK(D7:I7)=0, "Weryfikacja wiersza OK","Należy wypełnić bieżący wiersz"))</f>
        <v/>
      </c>
      <c r="K7" s="6"/>
      <c r="L7" s="6"/>
      <c r="M7" s="6"/>
    </row>
    <row r="8" spans="2:13" ht="27" customHeight="1" thickBot="1" x14ac:dyDescent="0.3">
      <c r="B8" s="42" t="s">
        <v>237</v>
      </c>
      <c r="C8" s="63" t="s">
        <v>33</v>
      </c>
      <c r="D8" s="231"/>
      <c r="E8" s="525"/>
      <c r="F8" s="234"/>
      <c r="G8" s="231"/>
      <c r="H8" s="231"/>
      <c r="I8" s="231"/>
      <c r="J8" s="144" t="str">
        <f>IF(COUNTBLANK(D8:I8)=6,"",IF(COUNTBLANK(D8:I8)=0, "Weryfikacja wiersza OK","Należy wypełnić bieżący wiersz"))</f>
        <v/>
      </c>
      <c r="K8" s="6"/>
      <c r="L8" s="6"/>
      <c r="M8" s="6"/>
    </row>
    <row r="9" spans="2:13" ht="27" customHeight="1" thickBot="1" x14ac:dyDescent="0.3">
      <c r="B9" s="916" t="s">
        <v>1533</v>
      </c>
      <c r="C9" s="917" t="s">
        <v>1530</v>
      </c>
      <c r="D9" s="918"/>
      <c r="E9" s="919"/>
      <c r="F9" s="920"/>
      <c r="G9" s="919"/>
      <c r="H9" s="919"/>
      <c r="I9" s="919"/>
      <c r="J9" s="144" t="str">
        <f>IF(ISBLANK(F9),"",IF(ISNUMBER(F9),"Weryfikacja wiersza OK","Wartość w kolumnie a musi być liczbą"))</f>
        <v/>
      </c>
      <c r="K9" s="6"/>
      <c r="L9" s="6"/>
      <c r="M9" s="6"/>
    </row>
    <row r="10" spans="2:13" ht="27" customHeight="1" thickBot="1" x14ac:dyDescent="0.3">
      <c r="B10" s="921" t="s">
        <v>238</v>
      </c>
      <c r="C10" s="921" t="s">
        <v>87</v>
      </c>
      <c r="D10" s="922"/>
      <c r="E10" s="923"/>
      <c r="F10" s="924"/>
      <c r="G10" s="924"/>
      <c r="H10" s="924"/>
      <c r="I10" s="924"/>
      <c r="J10" s="144" t="str">
        <f>IF(COUNTBLANK(D10:I10)=6,"",IF(COUNTBLANK(D10:I10)=0, "Weryfikacja wiersza OK","Należy wypełnić bieżący wiersz"))</f>
        <v/>
      </c>
      <c r="K10" s="6"/>
      <c r="L10" s="6"/>
      <c r="M10" s="6"/>
    </row>
    <row r="11" spans="2:13" ht="45.75" customHeight="1" thickBot="1" x14ac:dyDescent="0.3">
      <c r="B11" s="921" t="s">
        <v>1531</v>
      </c>
      <c r="C11" s="925" t="s">
        <v>3313</v>
      </c>
      <c r="D11" s="919"/>
      <c r="E11" s="919"/>
      <c r="F11" s="926"/>
      <c r="G11" s="927"/>
      <c r="H11" s="927"/>
      <c r="I11" s="927"/>
      <c r="J11" s="601" t="str">
        <f>IF(ISBLANK(F11),"",IF(ISNUMBER(F11),"Weryfikacja wiersza OK","Wartość w kolumnie a musi być liczbą"))</f>
        <v/>
      </c>
    </row>
    <row r="12" spans="2:13" ht="37.5" customHeight="1" thickBot="1" x14ac:dyDescent="0.3">
      <c r="B12" s="921" t="s">
        <v>1532</v>
      </c>
      <c r="C12" s="928" t="s">
        <v>3314</v>
      </c>
      <c r="D12" s="929"/>
      <c r="E12" s="929"/>
      <c r="F12" s="930"/>
      <c r="G12" s="931"/>
      <c r="H12" s="931"/>
      <c r="I12" s="931"/>
      <c r="J12" s="601" t="str">
        <f>IF(ISBLANK(F12),"",IF(ISNUMBER(F12),"Weryfikacja wiersza OK","Wartość w kolumnie a musi być liczbą"))</f>
        <v/>
      </c>
    </row>
    <row r="13" spans="2:13" x14ac:dyDescent="0.25">
      <c r="B13" s="539"/>
      <c r="C13" s="540"/>
      <c r="D13" s="541"/>
      <c r="E13" s="541"/>
      <c r="F13" s="542"/>
      <c r="G13" s="541"/>
      <c r="H13" s="541"/>
      <c r="I13" s="541"/>
    </row>
    <row r="14" spans="2:13" x14ac:dyDescent="0.25">
      <c r="B14" s="539"/>
      <c r="C14" s="2" t="s">
        <v>3590</v>
      </c>
      <c r="D14" s="541"/>
      <c r="E14" s="541"/>
      <c r="F14" s="542"/>
      <c r="G14" s="541"/>
      <c r="H14" s="541"/>
      <c r="I14" s="541"/>
    </row>
    <row r="15" spans="2:13" x14ac:dyDescent="0.25">
      <c r="C15" s="631" t="s">
        <v>238</v>
      </c>
      <c r="D15" s="601" t="str">
        <f t="shared" ref="D15:E15" si="0">IF(D10="","",IF(ROUND(SUM(D6:D8),2)=ROUND(D10,2),"OK","Błąd sumy częściowej"))</f>
        <v/>
      </c>
      <c r="E15" s="601" t="str">
        <f t="shared" si="0"/>
        <v/>
      </c>
      <c r="F15" s="601" t="str">
        <f>IF(F10="","",IF(ROUND(SUM(F6:F8),2)=ROUND(F10,2),"OK","Błąd sumy częściowej"))</f>
        <v/>
      </c>
      <c r="G15" s="601" t="str">
        <f t="shared" ref="G15:I15" si="1">IF(G10="","",IF(ROUND(SUM(G6:G8),2)=ROUND(G10,2),"OK","Błąd sumy częściowej"))</f>
        <v/>
      </c>
      <c r="H15" s="601" t="str">
        <f t="shared" si="1"/>
        <v/>
      </c>
      <c r="I15" s="601" t="str">
        <f t="shared" si="1"/>
        <v/>
      </c>
    </row>
    <row r="17" spans="3:4" x14ac:dyDescent="0.25">
      <c r="C17" s="18" t="s">
        <v>3617</v>
      </c>
      <c r="D17" s="601" t="str">
        <f>IF(COUNTBLANK(J6:J12)=7,"",IF(AND(COUNTIF(J6:J12,"Weryfikacja wiersza OK")=7,COUNTIF(D15:I15,"OK")=6),"Arkusz jest zwalidowany poprawnie","Arkusz jest niepoprawny"))</f>
        <v/>
      </c>
    </row>
  </sheetData>
  <sheetProtection formatCells="0" formatColumns="0" formatRows="0"/>
  <mergeCells count="1">
    <mergeCell ref="B4:C5"/>
  </mergeCells>
  <conditionalFormatting sqref="J6:J12">
    <cfRule type="containsText" dxfId="284" priority="5" operator="containsText" text="Weryfikacja wiersza OK">
      <formula>NOT(ISERROR(SEARCH("Weryfikacja wiersza OK",J6)))</formula>
    </cfRule>
  </conditionalFormatting>
  <conditionalFormatting sqref="C15">
    <cfRule type="containsText" dxfId="283" priority="3" operator="containsText" text="Arkusz zweryfikowany poprawnie">
      <formula>NOT(ISERROR(SEARCH("Arkusz zweryfikowany poprawnie",C15)))</formula>
    </cfRule>
  </conditionalFormatting>
  <conditionalFormatting sqref="D17">
    <cfRule type="containsText" dxfId="282" priority="2" operator="containsText" text="Arkusz jest zwalidowany poprawnie">
      <formula>NOT(ISERROR(SEARCH("Arkusz jest zwalidowany poprawnie",D17)))</formula>
    </cfRule>
  </conditionalFormatting>
  <conditionalFormatting sqref="D15:I15">
    <cfRule type="containsText" dxfId="281" priority="1" operator="containsText" text="OK">
      <formula>NOT(ISERROR(SEARCH("OK",D15)))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workbookViewId="0">
      <selection activeCell="J29" sqref="J29"/>
    </sheetView>
  </sheetViews>
  <sheetFormatPr defaultRowHeight="15" x14ac:dyDescent="0.25"/>
  <cols>
    <col min="2" max="2" width="11.28515625" customWidth="1"/>
    <col min="3" max="3" width="36.7109375" customWidth="1"/>
    <col min="4" max="4" width="14.28515625" customWidth="1"/>
    <col min="5" max="10" width="13.5703125" customWidth="1"/>
    <col min="11" max="11" width="31" customWidth="1"/>
  </cols>
  <sheetData>
    <row r="1" spans="2:11" ht="15.75" x14ac:dyDescent="0.25">
      <c r="B1" s="145" t="s">
        <v>329</v>
      </c>
    </row>
    <row r="2" spans="2:11" ht="15.75" x14ac:dyDescent="0.25">
      <c r="B2" s="452" t="s">
        <v>611</v>
      </c>
    </row>
    <row r="3" spans="2:11" ht="15.75" thickBot="1" x14ac:dyDescent="0.3"/>
    <row r="4" spans="2:11" ht="72" x14ac:dyDescent="0.25">
      <c r="B4" s="1281" t="s">
        <v>39</v>
      </c>
      <c r="C4" s="1282"/>
      <c r="D4" s="679" t="s">
        <v>57</v>
      </c>
      <c r="E4" s="680" t="s">
        <v>58</v>
      </c>
      <c r="F4" s="680" t="s">
        <v>59</v>
      </c>
      <c r="G4" s="680" t="s">
        <v>60</v>
      </c>
      <c r="H4" s="680" t="s">
        <v>62</v>
      </c>
      <c r="I4" s="680" t="s">
        <v>61</v>
      </c>
      <c r="J4" s="681" t="s">
        <v>33</v>
      </c>
    </row>
    <row r="5" spans="2:11" ht="15.75" thickBot="1" x14ac:dyDescent="0.3">
      <c r="B5" s="1283"/>
      <c r="C5" s="1284"/>
      <c r="D5" s="682" t="s">
        <v>145</v>
      </c>
      <c r="E5" s="683" t="s">
        <v>146</v>
      </c>
      <c r="F5" s="683" t="s">
        <v>147</v>
      </c>
      <c r="G5" s="683" t="s">
        <v>148</v>
      </c>
      <c r="H5" s="683" t="s">
        <v>153</v>
      </c>
      <c r="I5" s="683" t="s">
        <v>149</v>
      </c>
      <c r="J5" s="684" t="s">
        <v>258</v>
      </c>
    </row>
    <row r="6" spans="2:11" x14ac:dyDescent="0.25">
      <c r="B6" s="685" t="s">
        <v>582</v>
      </c>
      <c r="C6" s="686" t="s">
        <v>583</v>
      </c>
      <c r="D6" s="687"/>
      <c r="E6" s="687"/>
      <c r="F6" s="687"/>
      <c r="G6" s="687"/>
      <c r="H6" s="687"/>
      <c r="I6" s="687"/>
      <c r="J6" s="687"/>
      <c r="K6" s="602" t="str">
        <f>IF(COUNTBLANK(D6:J6)=7,"",IF(COUNTBLANK(D6:J6)=0,"Weryfikacja wiersza OK","Należy wypełnić wszystkie pola w bieżącym wierszu"))</f>
        <v/>
      </c>
    </row>
    <row r="7" spans="2:11" x14ac:dyDescent="0.25">
      <c r="B7" s="688" t="s">
        <v>584</v>
      </c>
      <c r="C7" s="689" t="s">
        <v>585</v>
      </c>
      <c r="D7" s="690"/>
      <c r="E7" s="690"/>
      <c r="F7" s="690"/>
      <c r="G7" s="690"/>
      <c r="H7" s="690"/>
      <c r="I7" s="690"/>
      <c r="J7" s="690"/>
      <c r="K7" s="602" t="str">
        <f t="shared" ref="K7:K22" si="0">IF(COUNTBLANK(D7:J7)=7,"",IF(COUNTBLANK(D7:J7)=0,"Weryfikacja wiersza OK","Należy wypełnić wszystkie pola w bieżącym wierszu"))</f>
        <v/>
      </c>
    </row>
    <row r="8" spans="2:11" x14ac:dyDescent="0.25">
      <c r="B8" s="688" t="s">
        <v>586</v>
      </c>
      <c r="C8" s="689" t="s">
        <v>587</v>
      </c>
      <c r="D8" s="690"/>
      <c r="E8" s="690"/>
      <c r="F8" s="690"/>
      <c r="G8" s="690"/>
      <c r="H8" s="690"/>
      <c r="I8" s="690"/>
      <c r="J8" s="690"/>
      <c r="K8" s="602" t="str">
        <f t="shared" si="0"/>
        <v/>
      </c>
    </row>
    <row r="9" spans="2:11" x14ac:dyDescent="0.25">
      <c r="B9" s="688" t="s">
        <v>588</v>
      </c>
      <c r="C9" s="689" t="s">
        <v>589</v>
      </c>
      <c r="D9" s="690"/>
      <c r="E9" s="690"/>
      <c r="F9" s="690"/>
      <c r="G9" s="690"/>
      <c r="H9" s="690"/>
      <c r="I9" s="690"/>
      <c r="J9" s="690"/>
      <c r="K9" s="602" t="str">
        <f t="shared" si="0"/>
        <v/>
      </c>
    </row>
    <row r="10" spans="2:11" x14ac:dyDescent="0.25">
      <c r="B10" s="688" t="s">
        <v>590</v>
      </c>
      <c r="C10" s="689" t="s">
        <v>591</v>
      </c>
      <c r="D10" s="690"/>
      <c r="E10" s="690"/>
      <c r="F10" s="690"/>
      <c r="G10" s="690"/>
      <c r="H10" s="690"/>
      <c r="I10" s="690"/>
      <c r="J10" s="690"/>
      <c r="K10" s="602" t="str">
        <f t="shared" si="0"/>
        <v/>
      </c>
    </row>
    <row r="11" spans="2:11" x14ac:dyDescent="0.25">
      <c r="B11" s="688" t="s">
        <v>592</v>
      </c>
      <c r="C11" s="691" t="s">
        <v>593</v>
      </c>
      <c r="D11" s="690"/>
      <c r="E11" s="690"/>
      <c r="F11" s="690"/>
      <c r="G11" s="690"/>
      <c r="H11" s="690"/>
      <c r="I11" s="690"/>
      <c r="J11" s="690"/>
      <c r="K11" s="602" t="str">
        <f t="shared" si="0"/>
        <v/>
      </c>
    </row>
    <row r="12" spans="2:11" x14ac:dyDescent="0.25">
      <c r="B12" s="688" t="s">
        <v>594</v>
      </c>
      <c r="C12" s="689" t="s">
        <v>585</v>
      </c>
      <c r="D12" s="690"/>
      <c r="E12" s="690"/>
      <c r="F12" s="690"/>
      <c r="G12" s="690"/>
      <c r="H12" s="690"/>
      <c r="I12" s="690"/>
      <c r="J12" s="690"/>
      <c r="K12" s="602" t="str">
        <f t="shared" si="0"/>
        <v/>
      </c>
    </row>
    <row r="13" spans="2:11" x14ac:dyDescent="0.25">
      <c r="B13" s="688" t="s">
        <v>595</v>
      </c>
      <c r="C13" s="689" t="s">
        <v>587</v>
      </c>
      <c r="D13" s="690"/>
      <c r="E13" s="690"/>
      <c r="F13" s="690"/>
      <c r="G13" s="690"/>
      <c r="H13" s="690"/>
      <c r="I13" s="690"/>
      <c r="J13" s="690"/>
      <c r="K13" s="602" t="str">
        <f t="shared" si="0"/>
        <v/>
      </c>
    </row>
    <row r="14" spans="2:11" x14ac:dyDescent="0.25">
      <c r="B14" s="688" t="s">
        <v>596</v>
      </c>
      <c r="C14" s="689" t="s">
        <v>589</v>
      </c>
      <c r="D14" s="690"/>
      <c r="E14" s="690"/>
      <c r="F14" s="690"/>
      <c r="G14" s="690"/>
      <c r="H14" s="690"/>
      <c r="I14" s="690"/>
      <c r="J14" s="690"/>
      <c r="K14" s="602" t="str">
        <f t="shared" si="0"/>
        <v/>
      </c>
    </row>
    <row r="15" spans="2:11" x14ac:dyDescent="0.25">
      <c r="B15" s="688" t="s">
        <v>597</v>
      </c>
      <c r="C15" s="689" t="s">
        <v>591</v>
      </c>
      <c r="D15" s="690"/>
      <c r="E15" s="690"/>
      <c r="F15" s="690"/>
      <c r="G15" s="690"/>
      <c r="H15" s="690"/>
      <c r="I15" s="690"/>
      <c r="J15" s="690"/>
      <c r="K15" s="602" t="str">
        <f t="shared" si="0"/>
        <v/>
      </c>
    </row>
    <row r="16" spans="2:11" x14ac:dyDescent="0.25">
      <c r="B16" s="688" t="s">
        <v>598</v>
      </c>
      <c r="C16" s="691" t="s">
        <v>599</v>
      </c>
      <c r="D16" s="690"/>
      <c r="E16" s="690"/>
      <c r="F16" s="690"/>
      <c r="G16" s="690"/>
      <c r="H16" s="690"/>
      <c r="I16" s="690"/>
      <c r="J16" s="690"/>
      <c r="K16" s="602" t="str">
        <f t="shared" si="0"/>
        <v/>
      </c>
    </row>
    <row r="17" spans="2:11" x14ac:dyDescent="0.25">
      <c r="B17" s="688" t="s">
        <v>600</v>
      </c>
      <c r="C17" s="691" t="s">
        <v>107</v>
      </c>
      <c r="D17" s="690"/>
      <c r="E17" s="690"/>
      <c r="F17" s="690"/>
      <c r="G17" s="690"/>
      <c r="H17" s="690"/>
      <c r="I17" s="690"/>
      <c r="J17" s="690"/>
      <c r="K17" s="602" t="str">
        <f t="shared" si="0"/>
        <v/>
      </c>
    </row>
    <row r="18" spans="2:11" x14ac:dyDescent="0.25">
      <c r="B18" s="688" t="s">
        <v>601</v>
      </c>
      <c r="C18" s="689" t="s">
        <v>602</v>
      </c>
      <c r="D18" s="690"/>
      <c r="E18" s="690"/>
      <c r="F18" s="690"/>
      <c r="G18" s="690"/>
      <c r="H18" s="690"/>
      <c r="I18" s="690"/>
      <c r="J18" s="690"/>
      <c r="K18" s="602" t="str">
        <f t="shared" si="0"/>
        <v/>
      </c>
    </row>
    <row r="19" spans="2:11" x14ac:dyDescent="0.25">
      <c r="B19" s="688" t="s">
        <v>603</v>
      </c>
      <c r="C19" s="689" t="s">
        <v>604</v>
      </c>
      <c r="D19" s="690"/>
      <c r="E19" s="690"/>
      <c r="F19" s="690"/>
      <c r="G19" s="690"/>
      <c r="H19" s="690"/>
      <c r="I19" s="690"/>
      <c r="J19" s="690"/>
      <c r="K19" s="602" t="str">
        <f t="shared" si="0"/>
        <v/>
      </c>
    </row>
    <row r="20" spans="2:11" x14ac:dyDescent="0.25">
      <c r="B20" s="688" t="s">
        <v>605</v>
      </c>
      <c r="C20" s="689" t="s">
        <v>606</v>
      </c>
      <c r="D20" s="690"/>
      <c r="E20" s="690"/>
      <c r="F20" s="690"/>
      <c r="G20" s="690"/>
      <c r="H20" s="690"/>
      <c r="I20" s="690"/>
      <c r="J20" s="690"/>
      <c r="K20" s="602" t="str">
        <f t="shared" si="0"/>
        <v/>
      </c>
    </row>
    <row r="21" spans="2:11" x14ac:dyDescent="0.25">
      <c r="B21" s="688" t="s">
        <v>607</v>
      </c>
      <c r="C21" s="689" t="s">
        <v>608</v>
      </c>
      <c r="D21" s="690"/>
      <c r="E21" s="690"/>
      <c r="F21" s="690"/>
      <c r="G21" s="690"/>
      <c r="H21" s="690"/>
      <c r="I21" s="690"/>
      <c r="J21" s="690"/>
      <c r="K21" s="602" t="str">
        <f t="shared" si="0"/>
        <v/>
      </c>
    </row>
    <row r="22" spans="2:11" ht="15.75" thickBot="1" x14ac:dyDescent="0.3">
      <c r="B22" s="692" t="s">
        <v>609</v>
      </c>
      <c r="C22" s="693" t="s">
        <v>610</v>
      </c>
      <c r="D22" s="694"/>
      <c r="E22" s="694"/>
      <c r="F22" s="694"/>
      <c r="G22" s="694"/>
      <c r="H22" s="694"/>
      <c r="I22" s="694"/>
      <c r="J22" s="694"/>
      <c r="K22" s="602" t="str">
        <f t="shared" si="0"/>
        <v/>
      </c>
    </row>
    <row r="24" spans="2:11" x14ac:dyDescent="0.25">
      <c r="C24" s="2" t="s">
        <v>3590</v>
      </c>
    </row>
    <row r="25" spans="2:11" x14ac:dyDescent="0.25">
      <c r="C25" t="s">
        <v>582</v>
      </c>
      <c r="D25" s="601" t="str">
        <f>IF(D6="","",IF(ROUND(SUM(D7:D10),2)=ROUND(D6,2),"OK","Błąd sumy częściowej"))</f>
        <v/>
      </c>
      <c r="E25" s="601" t="str">
        <f t="shared" ref="E25:J25" si="1">IF(E6="","",IF(ROUND(SUM(E7:E10),2)=ROUND(E6,2),"OK","Błąd sumy częściowej"))</f>
        <v/>
      </c>
      <c r="F25" s="601" t="str">
        <f t="shared" si="1"/>
        <v/>
      </c>
      <c r="G25" s="601" t="str">
        <f t="shared" si="1"/>
        <v/>
      </c>
      <c r="H25" s="601" t="str">
        <f t="shared" si="1"/>
        <v/>
      </c>
      <c r="I25" s="601" t="str">
        <f t="shared" si="1"/>
        <v/>
      </c>
      <c r="J25" s="601" t="str">
        <f t="shared" si="1"/>
        <v/>
      </c>
    </row>
    <row r="26" spans="2:11" x14ac:dyDescent="0.25">
      <c r="C26" t="s">
        <v>592</v>
      </c>
      <c r="D26" s="601" t="str">
        <f>IF(D11="","",IF(ROUND(SUM(D12:D15),2)=ROUND(D11,2),"OK","Błąd sumy częściowej"))</f>
        <v/>
      </c>
      <c r="E26" s="601" t="str">
        <f t="shared" ref="E26:J26" si="2">IF(E11="","",IF(ROUND(SUM(E12:E15),2)=ROUND(E11,2),"OK","Błąd sumy częściowej"))</f>
        <v/>
      </c>
      <c r="F26" s="601" t="str">
        <f t="shared" si="2"/>
        <v/>
      </c>
      <c r="G26" s="601" t="str">
        <f t="shared" si="2"/>
        <v/>
      </c>
      <c r="H26" s="601" t="str">
        <f t="shared" si="2"/>
        <v/>
      </c>
      <c r="I26" s="601" t="str">
        <f t="shared" si="2"/>
        <v/>
      </c>
      <c r="J26" s="601" t="str">
        <f t="shared" si="2"/>
        <v/>
      </c>
    </row>
    <row r="27" spans="2:11" x14ac:dyDescent="0.25">
      <c r="C27" t="s">
        <v>600</v>
      </c>
      <c r="D27" s="601" t="str">
        <f>IF(D17="","",IF(ROUND(SUM(D18:D22),2)=ROUND(D17,2),"OK","Błąd sumy częściowej"))</f>
        <v/>
      </c>
      <c r="E27" s="601" t="str">
        <f t="shared" ref="E27:J27" si="3">IF(E17="","",IF(ROUND(SUM(E18:E22),2)=ROUND(E17,2),"OK","Błąd sumy częściowej"))</f>
        <v/>
      </c>
      <c r="F27" s="601" t="str">
        <f t="shared" si="3"/>
        <v/>
      </c>
      <c r="G27" s="601" t="str">
        <f t="shared" si="3"/>
        <v/>
      </c>
      <c r="H27" s="601" t="str">
        <f t="shared" si="3"/>
        <v/>
      </c>
      <c r="I27" s="601" t="str">
        <f t="shared" si="3"/>
        <v/>
      </c>
      <c r="J27" s="601" t="str">
        <f t="shared" si="3"/>
        <v/>
      </c>
    </row>
    <row r="29" spans="2:11" x14ac:dyDescent="0.25">
      <c r="C29" s="18" t="s">
        <v>3617</v>
      </c>
      <c r="D29" s="601" t="str">
        <f>IF(COUNTBLANK(K6:K22)=17,"",IF(AND(COUNTIF(K6:K22,"Weryfikacja wiersza OK")=17,COUNTIF(D25:J27,"OK")=21),"Arkusz jest zwalidowany poprawnie","Arkusz jest niepoprawny"))</f>
        <v/>
      </c>
    </row>
  </sheetData>
  <mergeCells count="1">
    <mergeCell ref="B4:C5"/>
  </mergeCells>
  <conditionalFormatting sqref="D25:J25">
    <cfRule type="containsText" dxfId="485" priority="4" operator="containsText" text="OK">
      <formula>NOT(ISERROR(SEARCH("OK",D25)))</formula>
    </cfRule>
  </conditionalFormatting>
  <conditionalFormatting sqref="D29">
    <cfRule type="containsText" dxfId="484" priority="3" operator="containsText" text="Arkusz jest zwalidowany poprawnie">
      <formula>NOT(ISERROR(SEARCH("Arkusz jest zwalidowany poprawnie",D29)))</formula>
    </cfRule>
  </conditionalFormatting>
  <conditionalFormatting sqref="D26:J27">
    <cfRule type="containsText" dxfId="483" priority="2" operator="containsText" text="OK">
      <formula>NOT(ISERROR(SEARCH("OK",D26)))</formula>
    </cfRule>
  </conditionalFormatting>
  <conditionalFormatting sqref="K6:K22">
    <cfRule type="containsText" dxfId="482" priority="1" operator="containsText" text="Weryfikacja wiersza OK">
      <formula>NOT(ISERROR(SEARCH("Weryfikacja wiersza OK",K6)))</formula>
    </cfRule>
  </conditionalFormatting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5"/>
  <sheetViews>
    <sheetView topLeftCell="B1" zoomScale="90" zoomScaleNormal="90" workbookViewId="0">
      <selection activeCell="D13" sqref="D13"/>
    </sheetView>
  </sheetViews>
  <sheetFormatPr defaultRowHeight="15" x14ac:dyDescent="0.25"/>
  <cols>
    <col min="2" max="2" width="13" customWidth="1"/>
    <col min="3" max="3" width="36.5703125" customWidth="1"/>
    <col min="4" max="11" width="10.140625" customWidth="1"/>
    <col min="12" max="35" width="5.85546875" customWidth="1"/>
    <col min="36" max="36" width="15.140625" customWidth="1"/>
    <col min="37" max="40" width="5.140625" customWidth="1"/>
  </cols>
  <sheetData>
    <row r="1" spans="2:36" ht="15.75" x14ac:dyDescent="0.25">
      <c r="B1" s="1" t="s">
        <v>1</v>
      </c>
      <c r="I1" s="2" t="s">
        <v>3283</v>
      </c>
    </row>
    <row r="2" spans="2:36" x14ac:dyDescent="0.25">
      <c r="B2" s="334" t="s">
        <v>3311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</row>
    <row r="3" spans="2:36" ht="24" customHeight="1" thickBot="1" x14ac:dyDescent="0.3">
      <c r="B3" s="334"/>
      <c r="C3" s="334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  <c r="O3" s="932"/>
      <c r="P3" s="932"/>
      <c r="Q3" s="932"/>
      <c r="R3" s="932"/>
      <c r="S3" s="932"/>
      <c r="T3" s="932"/>
      <c r="U3" s="932"/>
      <c r="V3" s="932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</row>
    <row r="4" spans="2:36" ht="15.75" thickBot="1" x14ac:dyDescent="0.3">
      <c r="B4" s="1375"/>
      <c r="C4" s="1376"/>
      <c r="D4" s="1381" t="s">
        <v>45</v>
      </c>
      <c r="E4" s="1382"/>
      <c r="F4" s="1382"/>
      <c r="G4" s="1382"/>
      <c r="H4" s="1382"/>
      <c r="I4" s="1382"/>
      <c r="J4" s="1382"/>
      <c r="K4" s="1382"/>
      <c r="L4" s="1383" t="s">
        <v>46</v>
      </c>
      <c r="M4" s="1373"/>
      <c r="N4" s="1373"/>
      <c r="O4" s="1373"/>
      <c r="P4" s="1373"/>
      <c r="Q4" s="1374"/>
      <c r="R4" s="1382" t="s">
        <v>47</v>
      </c>
      <c r="S4" s="1382"/>
      <c r="T4" s="1382"/>
      <c r="U4" s="1382"/>
      <c r="V4" s="1382"/>
      <c r="W4" s="1384"/>
      <c r="X4" s="1383" t="s">
        <v>48</v>
      </c>
      <c r="Y4" s="1373"/>
      <c r="Z4" s="1373"/>
      <c r="AA4" s="1373"/>
      <c r="AB4" s="1373"/>
      <c r="AC4" s="1374"/>
      <c r="AD4" s="1373" t="s">
        <v>49</v>
      </c>
      <c r="AE4" s="1373"/>
      <c r="AF4" s="1373"/>
      <c r="AG4" s="1373"/>
      <c r="AH4" s="1373"/>
      <c r="AI4" s="1374"/>
    </row>
    <row r="5" spans="2:36" ht="130.5" customHeight="1" thickBot="1" x14ac:dyDescent="0.3">
      <c r="B5" s="1377"/>
      <c r="C5" s="1378"/>
      <c r="D5" s="933" t="s">
        <v>51</v>
      </c>
      <c r="E5" s="933" t="s">
        <v>53</v>
      </c>
      <c r="F5" s="9" t="s">
        <v>54</v>
      </c>
      <c r="G5" s="934" t="s">
        <v>1538</v>
      </c>
      <c r="H5" s="933" t="s">
        <v>52</v>
      </c>
      <c r="I5" s="933" t="s">
        <v>1539</v>
      </c>
      <c r="J5" s="933" t="s">
        <v>55</v>
      </c>
      <c r="K5" s="935" t="s">
        <v>1540</v>
      </c>
      <c r="L5" s="936" t="s">
        <v>51</v>
      </c>
      <c r="M5" s="933" t="s">
        <v>53</v>
      </c>
      <c r="N5" s="934" t="s">
        <v>54</v>
      </c>
      <c r="O5" s="933" t="s">
        <v>52</v>
      </c>
      <c r="P5" s="933" t="s">
        <v>55</v>
      </c>
      <c r="Q5" s="937" t="s">
        <v>33</v>
      </c>
      <c r="R5" s="933" t="s">
        <v>51</v>
      </c>
      <c r="S5" s="933" t="s">
        <v>53</v>
      </c>
      <c r="T5" s="934" t="s">
        <v>54</v>
      </c>
      <c r="U5" s="933" t="s">
        <v>52</v>
      </c>
      <c r="V5" s="933" t="s">
        <v>55</v>
      </c>
      <c r="W5" s="937" t="s">
        <v>33</v>
      </c>
      <c r="X5" s="936" t="s">
        <v>51</v>
      </c>
      <c r="Y5" s="933" t="s">
        <v>53</v>
      </c>
      <c r="Z5" s="934" t="s">
        <v>54</v>
      </c>
      <c r="AA5" s="933" t="s">
        <v>52</v>
      </c>
      <c r="AB5" s="933" t="s">
        <v>55</v>
      </c>
      <c r="AC5" s="937" t="s">
        <v>33</v>
      </c>
      <c r="AD5" s="933" t="s">
        <v>51</v>
      </c>
      <c r="AE5" s="933" t="s">
        <v>53</v>
      </c>
      <c r="AF5" s="934" t="s">
        <v>54</v>
      </c>
      <c r="AG5" s="933" t="s">
        <v>52</v>
      </c>
      <c r="AH5" s="933" t="s">
        <v>55</v>
      </c>
      <c r="AI5" s="937" t="s">
        <v>33</v>
      </c>
    </row>
    <row r="6" spans="2:36" ht="18" customHeight="1" thickBot="1" x14ac:dyDescent="0.3">
      <c r="B6" s="1379"/>
      <c r="C6" s="1380"/>
      <c r="D6" s="938" t="s">
        <v>145</v>
      </c>
      <c r="E6" s="939" t="s">
        <v>146</v>
      </c>
      <c r="F6" s="939" t="s">
        <v>147</v>
      </c>
      <c r="G6" s="940" t="s">
        <v>148</v>
      </c>
      <c r="H6" s="939" t="s">
        <v>153</v>
      </c>
      <c r="I6" s="940" t="s">
        <v>149</v>
      </c>
      <c r="J6" s="940" t="s">
        <v>258</v>
      </c>
      <c r="K6" s="941" t="s">
        <v>259</v>
      </c>
      <c r="L6" s="942" t="s">
        <v>260</v>
      </c>
      <c r="M6" s="940" t="s">
        <v>261</v>
      </c>
      <c r="N6" s="939" t="s">
        <v>262</v>
      </c>
      <c r="O6" s="943" t="s">
        <v>263</v>
      </c>
      <c r="P6" s="940" t="s">
        <v>264</v>
      </c>
      <c r="Q6" s="944" t="s">
        <v>265</v>
      </c>
      <c r="R6" s="939" t="s">
        <v>266</v>
      </c>
      <c r="S6" s="939" t="s">
        <v>267</v>
      </c>
      <c r="T6" s="940" t="s">
        <v>268</v>
      </c>
      <c r="U6" s="939" t="s">
        <v>269</v>
      </c>
      <c r="V6" s="940" t="s">
        <v>270</v>
      </c>
      <c r="W6" s="944" t="s">
        <v>271</v>
      </c>
      <c r="X6" s="942" t="s">
        <v>272</v>
      </c>
      <c r="Y6" s="940" t="s">
        <v>273</v>
      </c>
      <c r="Z6" s="939" t="s">
        <v>274</v>
      </c>
      <c r="AA6" s="943" t="s">
        <v>275</v>
      </c>
      <c r="AB6" s="940" t="s">
        <v>154</v>
      </c>
      <c r="AC6" s="944" t="s">
        <v>276</v>
      </c>
      <c r="AD6" s="939" t="s">
        <v>277</v>
      </c>
      <c r="AE6" s="940" t="s">
        <v>278</v>
      </c>
      <c r="AF6" s="939" t="s">
        <v>279</v>
      </c>
      <c r="AG6" s="943" t="s">
        <v>280</v>
      </c>
      <c r="AH6" s="940" t="s">
        <v>281</v>
      </c>
      <c r="AI6" s="944" t="s">
        <v>282</v>
      </c>
    </row>
    <row r="7" spans="2:36" ht="19.5" customHeight="1" x14ac:dyDescent="0.25">
      <c r="B7" s="945" t="s">
        <v>1534</v>
      </c>
      <c r="C7" s="946" t="s">
        <v>318</v>
      </c>
      <c r="D7" s="947"/>
      <c r="E7" s="948"/>
      <c r="F7" s="948"/>
      <c r="G7" s="948"/>
      <c r="H7" s="948"/>
      <c r="I7" s="948"/>
      <c r="J7" s="948"/>
      <c r="K7" s="949"/>
      <c r="L7" s="947"/>
      <c r="M7" s="948"/>
      <c r="N7" s="948"/>
      <c r="O7" s="948"/>
      <c r="P7" s="948"/>
      <c r="Q7" s="950"/>
      <c r="R7" s="948"/>
      <c r="S7" s="948"/>
      <c r="T7" s="948"/>
      <c r="U7" s="948"/>
      <c r="V7" s="948"/>
      <c r="W7" s="950"/>
      <c r="X7" s="947"/>
      <c r="Y7" s="948"/>
      <c r="Z7" s="948"/>
      <c r="AA7" s="948"/>
      <c r="AB7" s="948"/>
      <c r="AC7" s="950"/>
      <c r="AD7" s="948"/>
      <c r="AE7" s="948"/>
      <c r="AF7" s="948"/>
      <c r="AG7" s="948"/>
      <c r="AH7" s="948"/>
      <c r="AI7" s="950"/>
      <c r="AJ7" s="601" t="str">
        <f>IF(COUNTBLANK(D7:AI7)=32,"",IF(COUNTBLANK(D7:AI7)=0, "Weryfikacja wiersza OK","Należy wypełnić bieżący wiersz"))</f>
        <v/>
      </c>
    </row>
    <row r="8" spans="2:36" ht="19.5" customHeight="1" x14ac:dyDescent="0.25">
      <c r="B8" s="945" t="s">
        <v>1535</v>
      </c>
      <c r="C8" s="946" t="s">
        <v>50</v>
      </c>
      <c r="D8" s="951"/>
      <c r="E8" s="952"/>
      <c r="F8" s="952"/>
      <c r="G8" s="952"/>
      <c r="H8" s="952"/>
      <c r="I8" s="952"/>
      <c r="J8" s="952"/>
      <c r="K8" s="953"/>
      <c r="L8" s="951"/>
      <c r="M8" s="952"/>
      <c r="N8" s="952"/>
      <c r="O8" s="952"/>
      <c r="P8" s="952"/>
      <c r="Q8" s="954"/>
      <c r="R8" s="952"/>
      <c r="S8" s="952"/>
      <c r="T8" s="952"/>
      <c r="U8" s="952"/>
      <c r="V8" s="952"/>
      <c r="W8" s="954"/>
      <c r="X8" s="951"/>
      <c r="Y8" s="952"/>
      <c r="Z8" s="952"/>
      <c r="AA8" s="952"/>
      <c r="AB8" s="952"/>
      <c r="AC8" s="954"/>
      <c r="AD8" s="952"/>
      <c r="AE8" s="952"/>
      <c r="AF8" s="952"/>
      <c r="AG8" s="952"/>
      <c r="AH8" s="952"/>
      <c r="AI8" s="954"/>
      <c r="AJ8" s="601" t="str">
        <f t="shared" ref="AJ8:AJ10" si="0">IF(COUNTBLANK(D8:AI8)=32,"",IF(COUNTBLANK(D8:AI8)=0, "Weryfikacja wiersza OK","Należy wypełnić bieżący wiersz"))</f>
        <v/>
      </c>
    </row>
    <row r="9" spans="2:36" ht="19.5" customHeight="1" thickBot="1" x14ac:dyDescent="0.3">
      <c r="B9" s="955" t="s">
        <v>1536</v>
      </c>
      <c r="C9" s="956" t="s">
        <v>1537</v>
      </c>
      <c r="D9" s="957"/>
      <c r="E9" s="958"/>
      <c r="F9" s="958"/>
      <c r="G9" s="958"/>
      <c r="H9" s="958"/>
      <c r="I9" s="958"/>
      <c r="J9" s="958"/>
      <c r="K9" s="959"/>
      <c r="L9" s="957"/>
      <c r="M9" s="958"/>
      <c r="N9" s="958"/>
      <c r="O9" s="958"/>
      <c r="P9" s="958"/>
      <c r="Q9" s="960"/>
      <c r="R9" s="958"/>
      <c r="S9" s="958"/>
      <c r="T9" s="958"/>
      <c r="U9" s="958"/>
      <c r="V9" s="958"/>
      <c r="W9" s="960"/>
      <c r="X9" s="957"/>
      <c r="Y9" s="958"/>
      <c r="Z9" s="958"/>
      <c r="AA9" s="958"/>
      <c r="AB9" s="958"/>
      <c r="AC9" s="960"/>
      <c r="AD9" s="958"/>
      <c r="AE9" s="958"/>
      <c r="AF9" s="958"/>
      <c r="AG9" s="958"/>
      <c r="AH9" s="958"/>
      <c r="AI9" s="960"/>
      <c r="AJ9" s="601" t="str">
        <f t="shared" si="0"/>
        <v/>
      </c>
    </row>
    <row r="10" spans="2:36" ht="19.5" customHeight="1" thickBot="1" x14ac:dyDescent="0.3">
      <c r="B10" s="40" t="s">
        <v>1541</v>
      </c>
      <c r="C10" s="961" t="s">
        <v>32</v>
      </c>
      <c r="D10" s="962"/>
      <c r="E10" s="963"/>
      <c r="F10" s="963"/>
      <c r="G10" s="963"/>
      <c r="H10" s="963"/>
      <c r="I10" s="963"/>
      <c r="J10" s="963"/>
      <c r="K10" s="964"/>
      <c r="L10" s="962"/>
      <c r="M10" s="963"/>
      <c r="N10" s="963"/>
      <c r="O10" s="963"/>
      <c r="P10" s="963"/>
      <c r="Q10" s="965"/>
      <c r="R10" s="963"/>
      <c r="S10" s="963"/>
      <c r="T10" s="963"/>
      <c r="U10" s="963"/>
      <c r="V10" s="963"/>
      <c r="W10" s="965"/>
      <c r="X10" s="962"/>
      <c r="Y10" s="963"/>
      <c r="Z10" s="963"/>
      <c r="AA10" s="963"/>
      <c r="AB10" s="963"/>
      <c r="AC10" s="965"/>
      <c r="AD10" s="963"/>
      <c r="AE10" s="963"/>
      <c r="AF10" s="963"/>
      <c r="AG10" s="963"/>
      <c r="AH10" s="963"/>
      <c r="AI10" s="965"/>
      <c r="AJ10" s="601" t="str">
        <f t="shared" si="0"/>
        <v/>
      </c>
    </row>
    <row r="11" spans="2:36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2:36" x14ac:dyDescent="0.25">
      <c r="B12" s="4"/>
      <c r="C12" s="2" t="s">
        <v>3590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2:36" x14ac:dyDescent="0.25">
      <c r="C13" t="s">
        <v>1541</v>
      </c>
      <c r="D13" s="601" t="str">
        <f>IF(D10="","",IF(ROUND(SUM(D7:D9),2)=ROUND(D10,2),"OK","Błąd sumy częściowej"))</f>
        <v/>
      </c>
      <c r="E13" s="601" t="str">
        <f t="shared" ref="E13:G13" si="1">IF(E10="","",IF(ROUND(SUM(E7:E9),2)=ROUND(E10,2),"OK","Błąd sumy częściowej"))</f>
        <v/>
      </c>
      <c r="F13" s="601" t="str">
        <f t="shared" si="1"/>
        <v/>
      </c>
      <c r="G13" s="601" t="str">
        <f t="shared" si="1"/>
        <v/>
      </c>
      <c r="H13" s="601" t="str">
        <f t="shared" ref="H13:AI13" si="2">IF(H10="","",IF(ROUND(SUM(H7:H9),2)=ROUND(H10,2),"OK","Błąd sumy częściowej"))</f>
        <v/>
      </c>
      <c r="I13" s="601" t="str">
        <f t="shared" si="2"/>
        <v/>
      </c>
      <c r="J13" s="601" t="str">
        <f t="shared" si="2"/>
        <v/>
      </c>
      <c r="K13" s="601" t="str">
        <f t="shared" si="2"/>
        <v/>
      </c>
      <c r="L13" s="601" t="str">
        <f t="shared" si="2"/>
        <v/>
      </c>
      <c r="M13" s="601" t="str">
        <f t="shared" si="2"/>
        <v/>
      </c>
      <c r="N13" s="601" t="str">
        <f t="shared" si="2"/>
        <v/>
      </c>
      <c r="O13" s="601" t="str">
        <f t="shared" si="2"/>
        <v/>
      </c>
      <c r="P13" s="601" t="str">
        <f t="shared" si="2"/>
        <v/>
      </c>
      <c r="Q13" s="601" t="str">
        <f t="shared" si="2"/>
        <v/>
      </c>
      <c r="R13" s="601" t="str">
        <f t="shared" si="2"/>
        <v/>
      </c>
      <c r="S13" s="601" t="str">
        <f t="shared" si="2"/>
        <v/>
      </c>
      <c r="T13" s="601" t="str">
        <f t="shared" si="2"/>
        <v/>
      </c>
      <c r="U13" s="601" t="str">
        <f t="shared" si="2"/>
        <v/>
      </c>
      <c r="V13" s="601" t="str">
        <f t="shared" si="2"/>
        <v/>
      </c>
      <c r="W13" s="601" t="str">
        <f t="shared" si="2"/>
        <v/>
      </c>
      <c r="X13" s="601" t="str">
        <f t="shared" si="2"/>
        <v/>
      </c>
      <c r="Y13" s="601" t="str">
        <f t="shared" si="2"/>
        <v/>
      </c>
      <c r="Z13" s="601" t="str">
        <f t="shared" si="2"/>
        <v/>
      </c>
      <c r="AA13" s="601" t="str">
        <f t="shared" si="2"/>
        <v/>
      </c>
      <c r="AB13" s="601" t="str">
        <f t="shared" si="2"/>
        <v/>
      </c>
      <c r="AC13" s="601" t="str">
        <f t="shared" si="2"/>
        <v/>
      </c>
      <c r="AD13" s="601" t="str">
        <f t="shared" si="2"/>
        <v/>
      </c>
      <c r="AE13" s="601" t="str">
        <f t="shared" si="2"/>
        <v/>
      </c>
      <c r="AF13" s="601" t="str">
        <f t="shared" si="2"/>
        <v/>
      </c>
      <c r="AG13" s="601" t="str">
        <f t="shared" si="2"/>
        <v/>
      </c>
      <c r="AH13" s="601" t="str">
        <f t="shared" si="2"/>
        <v/>
      </c>
      <c r="AI13" s="601" t="str">
        <f t="shared" si="2"/>
        <v/>
      </c>
    </row>
    <row r="15" spans="2:36" x14ac:dyDescent="0.25">
      <c r="C15" s="18" t="s">
        <v>3617</v>
      </c>
      <c r="D15" s="601" t="str">
        <f>IF(COUNTBLANK(AJ7:AJ10)=4,"",IF(AND(COUNTIF(AJ7:AJ10,"Weryfikacja wiersza OK")=4,COUNTIF(D13:AI13,"OK")=32),"Arkusz jest zwalidowany poprawnie","Arkusz jest niepoprawny"))</f>
        <v/>
      </c>
    </row>
  </sheetData>
  <mergeCells count="6">
    <mergeCell ref="AD4:AI4"/>
    <mergeCell ref="B4:C6"/>
    <mergeCell ref="D4:K4"/>
    <mergeCell ref="L4:Q4"/>
    <mergeCell ref="R4:W4"/>
    <mergeCell ref="X4:AC4"/>
  </mergeCells>
  <conditionalFormatting sqref="AJ7:AJ10">
    <cfRule type="containsText" dxfId="280" priority="3" operator="containsText" text="Weryfikacja wiersza OK">
      <formula>NOT(ISERROR(SEARCH("Weryfikacja wiersza OK",AJ7)))</formula>
    </cfRule>
  </conditionalFormatting>
  <conditionalFormatting sqref="D13:AI13">
    <cfRule type="containsText" dxfId="279" priority="2" operator="containsText" text="OK">
      <formula>NOT(ISERROR(SEARCH("OK",D13)))</formula>
    </cfRule>
  </conditionalFormatting>
  <conditionalFormatting sqref="D15">
    <cfRule type="containsText" dxfId="278" priority="1" operator="containsText" text="Arkusz jest zwalidowany poprawnie">
      <formula>NOT(ISERROR(SEARCH("Arkusz jest zwalidowany poprawnie",D15)))</formula>
    </cfRule>
  </conditionalFormatting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9"/>
  <sheetViews>
    <sheetView zoomScale="85" zoomScaleNormal="85" workbookViewId="0">
      <selection activeCell="D17" sqref="D17"/>
    </sheetView>
  </sheetViews>
  <sheetFormatPr defaultRowHeight="15" x14ac:dyDescent="0.25"/>
  <cols>
    <col min="2" max="2" width="11" customWidth="1"/>
    <col min="3" max="3" width="31.42578125" bestFit="1" customWidth="1"/>
    <col min="4" max="7" width="6.7109375" customWidth="1"/>
    <col min="8" max="8" width="7.85546875" customWidth="1"/>
    <col min="9" max="33" width="6.7109375" customWidth="1"/>
    <col min="34" max="37" width="7.5703125" customWidth="1"/>
    <col min="39" max="39" width="9.85546875" bestFit="1" customWidth="1"/>
  </cols>
  <sheetData>
    <row r="1" spans="1:40" ht="15.75" x14ac:dyDescent="0.25">
      <c r="B1" s="1" t="s">
        <v>329</v>
      </c>
      <c r="L1" s="2" t="s">
        <v>3283</v>
      </c>
    </row>
    <row r="2" spans="1:40" x14ac:dyDescent="0.25">
      <c r="A2" s="5"/>
      <c r="B2" s="6" t="s">
        <v>3316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40" ht="15.75" thickBot="1" x14ac:dyDescent="0.3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40" ht="15.75" thickBot="1" x14ac:dyDescent="0.3">
      <c r="A4" s="5"/>
      <c r="B4" s="1386"/>
      <c r="C4" s="1387"/>
      <c r="D4" s="1349" t="s">
        <v>45</v>
      </c>
      <c r="E4" s="1385"/>
      <c r="F4" s="1385"/>
      <c r="G4" s="1385"/>
      <c r="H4" s="1385"/>
      <c r="I4" s="1385"/>
      <c r="J4" s="1350"/>
      <c r="K4" s="1349" t="s">
        <v>46</v>
      </c>
      <c r="L4" s="1385"/>
      <c r="M4" s="1385"/>
      <c r="N4" s="1385"/>
      <c r="O4" s="1385"/>
      <c r="P4" s="1385"/>
      <c r="Q4" s="1350"/>
      <c r="R4" s="1349" t="s">
        <v>47</v>
      </c>
      <c r="S4" s="1385"/>
      <c r="T4" s="1385"/>
      <c r="U4" s="1385"/>
      <c r="V4" s="1385"/>
      <c r="W4" s="1385"/>
      <c r="X4" s="1350"/>
      <c r="Y4" s="1349" t="s">
        <v>48</v>
      </c>
      <c r="Z4" s="1385"/>
      <c r="AA4" s="1385"/>
      <c r="AB4" s="1385"/>
      <c r="AC4" s="1385"/>
      <c r="AD4" s="1385"/>
      <c r="AE4" s="1385"/>
      <c r="AF4" s="1349" t="s">
        <v>49</v>
      </c>
      <c r="AG4" s="1385"/>
      <c r="AH4" s="1385"/>
      <c r="AI4" s="1385"/>
      <c r="AJ4" s="1385"/>
      <c r="AK4" s="1385"/>
      <c r="AL4" s="1350"/>
      <c r="AM4" s="18"/>
      <c r="AN4" s="18"/>
    </row>
    <row r="5" spans="1:40" ht="116.25" customHeight="1" thickBot="1" x14ac:dyDescent="0.3">
      <c r="A5" s="5"/>
      <c r="B5" s="1388"/>
      <c r="C5" s="1389"/>
      <c r="D5" s="47" t="s">
        <v>83</v>
      </c>
      <c r="E5" s="48" t="s">
        <v>84</v>
      </c>
      <c r="F5" s="50" t="s">
        <v>318</v>
      </c>
      <c r="G5" s="50" t="s">
        <v>299</v>
      </c>
      <c r="H5" s="50" t="s">
        <v>50</v>
      </c>
      <c r="I5" s="48" t="s">
        <v>78</v>
      </c>
      <c r="J5" s="51" t="s">
        <v>89</v>
      </c>
      <c r="K5" s="47" t="s">
        <v>83</v>
      </c>
      <c r="L5" s="48" t="s">
        <v>84</v>
      </c>
      <c r="M5" s="50" t="s">
        <v>318</v>
      </c>
      <c r="N5" s="50" t="s">
        <v>299</v>
      </c>
      <c r="O5" s="50" t="s">
        <v>50</v>
      </c>
      <c r="P5" s="48" t="s">
        <v>78</v>
      </c>
      <c r="Q5" s="51" t="s">
        <v>89</v>
      </c>
      <c r="R5" s="50" t="s">
        <v>83</v>
      </c>
      <c r="S5" s="48" t="s">
        <v>84</v>
      </c>
      <c r="T5" s="50" t="s">
        <v>318</v>
      </c>
      <c r="U5" s="50" t="s">
        <v>299</v>
      </c>
      <c r="V5" s="50" t="s">
        <v>50</v>
      </c>
      <c r="W5" s="48" t="s">
        <v>78</v>
      </c>
      <c r="X5" s="69" t="s">
        <v>89</v>
      </c>
      <c r="Y5" s="47" t="s">
        <v>83</v>
      </c>
      <c r="Z5" s="48" t="s">
        <v>84</v>
      </c>
      <c r="AA5" s="50" t="s">
        <v>318</v>
      </c>
      <c r="AB5" s="50" t="s">
        <v>299</v>
      </c>
      <c r="AC5" s="50" t="s">
        <v>50</v>
      </c>
      <c r="AD5" s="48" t="s">
        <v>78</v>
      </c>
      <c r="AE5" s="51" t="s">
        <v>89</v>
      </c>
      <c r="AF5" s="47" t="s">
        <v>83</v>
      </c>
      <c r="AG5" s="48" t="s">
        <v>84</v>
      </c>
      <c r="AH5" s="50" t="s">
        <v>318</v>
      </c>
      <c r="AI5" s="50" t="s">
        <v>299</v>
      </c>
      <c r="AJ5" s="50" t="s">
        <v>50</v>
      </c>
      <c r="AK5" s="48" t="s">
        <v>78</v>
      </c>
      <c r="AL5" s="51" t="s">
        <v>89</v>
      </c>
      <c r="AM5" s="18"/>
      <c r="AN5" s="18"/>
    </row>
    <row r="6" spans="1:40" ht="18.75" customHeight="1" thickBot="1" x14ac:dyDescent="0.3">
      <c r="A6" s="5"/>
      <c r="B6" s="1390"/>
      <c r="C6" s="1391"/>
      <c r="D6" s="100" t="s">
        <v>145</v>
      </c>
      <c r="E6" s="101" t="s">
        <v>146</v>
      </c>
      <c r="F6" s="102" t="s">
        <v>147</v>
      </c>
      <c r="G6" s="101" t="s">
        <v>148</v>
      </c>
      <c r="H6" s="102" t="s">
        <v>153</v>
      </c>
      <c r="I6" s="102" t="s">
        <v>149</v>
      </c>
      <c r="J6" s="70" t="s">
        <v>258</v>
      </c>
      <c r="K6" s="20" t="s">
        <v>259</v>
      </c>
      <c r="L6" s="102" t="s">
        <v>260</v>
      </c>
      <c r="M6" s="102" t="s">
        <v>261</v>
      </c>
      <c r="N6" s="103" t="s">
        <v>262</v>
      </c>
      <c r="O6" s="102" t="s">
        <v>263</v>
      </c>
      <c r="P6" s="103" t="s">
        <v>264</v>
      </c>
      <c r="Q6" s="70" t="s">
        <v>265</v>
      </c>
      <c r="R6" s="103" t="s">
        <v>266</v>
      </c>
      <c r="S6" s="103" t="s">
        <v>267</v>
      </c>
      <c r="T6" s="101" t="s">
        <v>268</v>
      </c>
      <c r="U6" s="102" t="s">
        <v>269</v>
      </c>
      <c r="V6" s="101" t="s">
        <v>270</v>
      </c>
      <c r="W6" s="102" t="s">
        <v>271</v>
      </c>
      <c r="X6" s="101" t="s">
        <v>272</v>
      </c>
      <c r="Y6" s="100" t="s">
        <v>273</v>
      </c>
      <c r="Z6" s="102" t="s">
        <v>274</v>
      </c>
      <c r="AA6" s="102" t="s">
        <v>275</v>
      </c>
      <c r="AB6" s="102" t="s">
        <v>154</v>
      </c>
      <c r="AC6" s="102" t="s">
        <v>276</v>
      </c>
      <c r="AD6" s="102" t="s">
        <v>277</v>
      </c>
      <c r="AE6" s="109" t="s">
        <v>278</v>
      </c>
      <c r="AF6" s="103" t="s">
        <v>279</v>
      </c>
      <c r="AG6" s="102" t="s">
        <v>280</v>
      </c>
      <c r="AH6" s="102" t="s">
        <v>281</v>
      </c>
      <c r="AI6" s="102" t="s">
        <v>282</v>
      </c>
      <c r="AJ6" s="102" t="s">
        <v>283</v>
      </c>
      <c r="AK6" s="102" t="s">
        <v>284</v>
      </c>
      <c r="AL6" s="109" t="s">
        <v>285</v>
      </c>
      <c r="AM6" s="18"/>
      <c r="AN6" s="18"/>
    </row>
    <row r="7" spans="1:40" ht="33.75" customHeight="1" x14ac:dyDescent="0.25">
      <c r="A7" s="5"/>
      <c r="B7" s="79" t="s">
        <v>199</v>
      </c>
      <c r="C7" s="593" t="s">
        <v>300</v>
      </c>
      <c r="D7" s="206"/>
      <c r="E7" s="207"/>
      <c r="F7" s="207"/>
      <c r="G7" s="207"/>
      <c r="H7" s="207"/>
      <c r="I7" s="207"/>
      <c r="J7" s="596"/>
      <c r="K7" s="206"/>
      <c r="L7" s="210"/>
      <c r="M7" s="207"/>
      <c r="N7" s="207"/>
      <c r="O7" s="207"/>
      <c r="P7" s="207"/>
      <c r="Q7" s="209"/>
      <c r="R7" s="206"/>
      <c r="S7" s="207"/>
      <c r="T7" s="207"/>
      <c r="U7" s="207"/>
      <c r="V7" s="207"/>
      <c r="W7" s="207"/>
      <c r="X7" s="209"/>
      <c r="Y7" s="206"/>
      <c r="Z7" s="207"/>
      <c r="AA7" s="207"/>
      <c r="AB7" s="207"/>
      <c r="AC7" s="207"/>
      <c r="AD7" s="207"/>
      <c r="AE7" s="208"/>
      <c r="AF7" s="210"/>
      <c r="AG7" s="207"/>
      <c r="AH7" s="207"/>
      <c r="AI7" s="207"/>
      <c r="AJ7" s="207"/>
      <c r="AK7" s="207"/>
      <c r="AL7" s="208"/>
      <c r="AM7" s="156" t="str">
        <f>IF(COUNTBLANK(D7:AL7)=35,"",IF(COUNTBLANK(D7:AL7)=0, "Weryfikacja wiersza OK", "Należy wypełnić wszystkie pola w bieżącym wierszu"))</f>
        <v/>
      </c>
      <c r="AN7" s="18"/>
    </row>
    <row r="8" spans="1:40" ht="23.25" customHeight="1" thickBot="1" x14ac:dyDescent="0.3">
      <c r="A8" s="5"/>
      <c r="B8" s="592" t="s">
        <v>301</v>
      </c>
      <c r="C8" s="595" t="s">
        <v>85</v>
      </c>
      <c r="D8" s="591"/>
      <c r="E8" s="162"/>
      <c r="F8" s="587"/>
      <c r="G8" s="587"/>
      <c r="H8" s="587"/>
      <c r="I8" s="587"/>
      <c r="J8" s="590"/>
      <c r="K8" s="588"/>
      <c r="L8" s="591"/>
      <c r="M8" s="587"/>
      <c r="N8" s="587"/>
      <c r="O8" s="587"/>
      <c r="P8" s="587"/>
      <c r="Q8" s="589"/>
      <c r="R8" s="588"/>
      <c r="S8" s="587"/>
      <c r="T8" s="587"/>
      <c r="U8" s="587"/>
      <c r="V8" s="587"/>
      <c r="W8" s="587"/>
      <c r="X8" s="589"/>
      <c r="Y8" s="588"/>
      <c r="Z8" s="587"/>
      <c r="AA8" s="587"/>
      <c r="AB8" s="587"/>
      <c r="AC8" s="587"/>
      <c r="AD8" s="587"/>
      <c r="AE8" s="590"/>
      <c r="AF8" s="591"/>
      <c r="AG8" s="587"/>
      <c r="AH8" s="587"/>
      <c r="AI8" s="587"/>
      <c r="AJ8" s="587"/>
      <c r="AK8" s="587"/>
      <c r="AL8" s="590"/>
      <c r="AM8" s="156" t="str">
        <f>IF(ISBLANK(E8),"",IF(ISNUMBER(E8), "Weryfikacja wiersza OK", "Wartość musi być liczbą"))</f>
        <v/>
      </c>
      <c r="AN8" s="18"/>
    </row>
    <row r="9" spans="1:40" ht="23.25" customHeight="1" x14ac:dyDescent="0.25">
      <c r="A9" s="5"/>
      <c r="B9" s="104" t="s">
        <v>302</v>
      </c>
      <c r="C9" s="594" t="s">
        <v>86</v>
      </c>
      <c r="D9" s="161"/>
      <c r="E9" s="162"/>
      <c r="F9" s="162"/>
      <c r="G9" s="162"/>
      <c r="H9" s="162"/>
      <c r="I9" s="162"/>
      <c r="J9" s="597"/>
      <c r="K9" s="161"/>
      <c r="L9" s="164"/>
      <c r="M9" s="162"/>
      <c r="N9" s="162"/>
      <c r="O9" s="162"/>
      <c r="P9" s="162"/>
      <c r="Q9" s="211"/>
      <c r="R9" s="161"/>
      <c r="S9" s="162"/>
      <c r="T9" s="162"/>
      <c r="U9" s="162"/>
      <c r="V9" s="162"/>
      <c r="W9" s="162"/>
      <c r="X9" s="211"/>
      <c r="Y9" s="161"/>
      <c r="Z9" s="162"/>
      <c r="AA9" s="162"/>
      <c r="AB9" s="162"/>
      <c r="AC9" s="162"/>
      <c r="AD9" s="162"/>
      <c r="AE9" s="163"/>
      <c r="AF9" s="164"/>
      <c r="AG9" s="162"/>
      <c r="AH9" s="162"/>
      <c r="AI9" s="162"/>
      <c r="AJ9" s="162"/>
      <c r="AK9" s="162"/>
      <c r="AL9" s="163"/>
      <c r="AM9" s="156" t="str">
        <f>IF(COUNTBLANK(D9:AL9)=35,"",IF(COUNTBLANK(D9:AL9)=0, "Weryfikacja wiersza OK", "Należy wypełnić wszystkie pola w bieżącym wierszu"))</f>
        <v/>
      </c>
      <c r="AN9" s="18"/>
    </row>
    <row r="10" spans="1:40" ht="23.25" customHeight="1" x14ac:dyDescent="0.25">
      <c r="A10" s="5"/>
      <c r="B10" s="105" t="s">
        <v>303</v>
      </c>
      <c r="C10" s="110" t="s">
        <v>33</v>
      </c>
      <c r="D10" s="161"/>
      <c r="E10" s="162"/>
      <c r="F10" s="162"/>
      <c r="G10" s="162"/>
      <c r="H10" s="162"/>
      <c r="I10" s="162"/>
      <c r="J10" s="163"/>
      <c r="K10" s="161"/>
      <c r="L10" s="164"/>
      <c r="M10" s="162"/>
      <c r="N10" s="162"/>
      <c r="O10" s="162"/>
      <c r="P10" s="162"/>
      <c r="Q10" s="211"/>
      <c r="R10" s="161"/>
      <c r="S10" s="162"/>
      <c r="T10" s="162"/>
      <c r="U10" s="162"/>
      <c r="V10" s="162"/>
      <c r="W10" s="162"/>
      <c r="X10" s="211"/>
      <c r="Y10" s="161"/>
      <c r="Z10" s="162"/>
      <c r="AA10" s="162"/>
      <c r="AB10" s="162"/>
      <c r="AC10" s="162"/>
      <c r="AD10" s="162"/>
      <c r="AE10" s="163"/>
      <c r="AF10" s="164"/>
      <c r="AG10" s="162"/>
      <c r="AH10" s="162"/>
      <c r="AI10" s="162"/>
      <c r="AJ10" s="162"/>
      <c r="AK10" s="162"/>
      <c r="AL10" s="163"/>
      <c r="AM10" s="156" t="str">
        <f>IF(COUNTBLANK(D10:AL10)=35,"",IF(COUNTBLANK(D10:AL10)=0, "Weryfikacja wiersza OK", "Należy wypełnić wszystkie pola w bieżącym wierszu"))</f>
        <v/>
      </c>
      <c r="AN10" s="18"/>
    </row>
    <row r="11" spans="1:40" ht="28.5" customHeight="1" thickBot="1" x14ac:dyDescent="0.3">
      <c r="A11" s="5"/>
      <c r="B11" s="106" t="s">
        <v>200</v>
      </c>
      <c r="C11" s="111" t="s">
        <v>512</v>
      </c>
      <c r="D11" s="285"/>
      <c r="E11" s="286"/>
      <c r="F11" s="168"/>
      <c r="G11" s="168"/>
      <c r="H11" s="168"/>
      <c r="I11" s="168"/>
      <c r="J11" s="169"/>
      <c r="K11" s="285"/>
      <c r="L11" s="287"/>
      <c r="M11" s="168"/>
      <c r="N11" s="168"/>
      <c r="O11" s="286"/>
      <c r="P11" s="168"/>
      <c r="Q11" s="168"/>
      <c r="R11" s="285"/>
      <c r="S11" s="286"/>
      <c r="T11" s="168"/>
      <c r="U11" s="168"/>
      <c r="V11" s="286"/>
      <c r="W11" s="168"/>
      <c r="X11" s="168"/>
      <c r="Y11" s="285"/>
      <c r="Z11" s="286"/>
      <c r="AA11" s="168"/>
      <c r="AB11" s="168"/>
      <c r="AC11" s="286"/>
      <c r="AD11" s="168"/>
      <c r="AE11" s="169"/>
      <c r="AF11" s="287"/>
      <c r="AG11" s="286"/>
      <c r="AH11" s="168"/>
      <c r="AI11" s="168"/>
      <c r="AJ11" s="286"/>
      <c r="AK11" s="168"/>
      <c r="AL11" s="169"/>
      <c r="AM11" s="156" t="str">
        <f>IF(COUNTBLANK(D11:AL11)=35,"",IF(COUNTBLANK(D11:AL11)=14, "Weryfikacja wiersza OK", "Należy wypełnić wszystkie pola w bieżącym wierszu"))</f>
        <v/>
      </c>
      <c r="AN11" s="18"/>
    </row>
    <row r="12" spans="1:40" ht="23.25" customHeight="1" thickBot="1" x14ac:dyDescent="0.3">
      <c r="A12" s="5"/>
      <c r="B12" s="107" t="s">
        <v>201</v>
      </c>
      <c r="C12" s="23" t="s">
        <v>87</v>
      </c>
      <c r="D12" s="165"/>
      <c r="E12" s="212"/>
      <c r="F12" s="166"/>
      <c r="G12" s="166"/>
      <c r="H12" s="166"/>
      <c r="I12" s="212"/>
      <c r="J12" s="213"/>
      <c r="K12" s="183"/>
      <c r="L12" s="212"/>
      <c r="M12" s="166"/>
      <c r="N12" s="166"/>
      <c r="O12" s="166"/>
      <c r="P12" s="212"/>
      <c r="Q12" s="213"/>
      <c r="R12" s="167"/>
      <c r="S12" s="212"/>
      <c r="T12" s="166"/>
      <c r="U12" s="166"/>
      <c r="V12" s="166"/>
      <c r="W12" s="212"/>
      <c r="X12" s="214"/>
      <c r="Y12" s="165"/>
      <c r="Z12" s="212"/>
      <c r="AA12" s="166"/>
      <c r="AB12" s="166"/>
      <c r="AC12" s="166"/>
      <c r="AD12" s="212"/>
      <c r="AE12" s="213"/>
      <c r="AF12" s="165"/>
      <c r="AG12" s="212"/>
      <c r="AH12" s="166"/>
      <c r="AI12" s="166"/>
      <c r="AJ12" s="166"/>
      <c r="AK12" s="212"/>
      <c r="AL12" s="213"/>
      <c r="AM12" s="156" t="str">
        <f>IF(COUNTBLANK(D12:AL12)=35,"",IF(COUNTBLANK(D12:AL12)=0, "Weryfikacja wiersza OK", "Należy wypełnić wszystkie pola w bieżącym wierszu"))</f>
        <v/>
      </c>
      <c r="AN12" s="18"/>
    </row>
    <row r="13" spans="1:40" ht="34.5" customHeight="1" x14ac:dyDescent="0.25">
      <c r="A13" s="5"/>
      <c r="B13" s="18"/>
      <c r="C13" s="108"/>
      <c r="D13" s="108"/>
      <c r="E13" s="108"/>
      <c r="F13" s="108"/>
      <c r="G13" s="108"/>
      <c r="H13" s="108"/>
      <c r="I13" s="10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34.5" customHeight="1" x14ac:dyDescent="0.25">
      <c r="A14" s="5"/>
      <c r="B14" s="18"/>
      <c r="C14" s="2" t="s">
        <v>3590</v>
      </c>
      <c r="D14" s="108"/>
      <c r="E14" s="108"/>
      <c r="F14" s="108"/>
      <c r="G14" s="108"/>
      <c r="H14" s="108"/>
      <c r="I14" s="10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5" customHeight="1" x14ac:dyDescent="0.25">
      <c r="A15" s="5"/>
      <c r="C15" t="s">
        <v>201</v>
      </c>
      <c r="D15" s="144" t="str">
        <f>IF(ISBLANK(D12),"",IF(D7=SUM(D9:D10),IF(D12=D7, "OK","Błąd:  Wartość w polu D7 nie jest równa wartości w polu D12"),"Błąd podsumy"))</f>
        <v/>
      </c>
      <c r="E15" s="144" t="str">
        <f>IF(ISBLANK(E12),"",IF(E7=SUM(E9:E10),IF(E12=E7, "OK","Błąd:  Wartość w polu E7 nie jest równa wartości w polu E12"),"Błąd podsumy"))</f>
        <v/>
      </c>
      <c r="F15" s="144" t="str">
        <f>IF(ISBLANK(F12),"",IF(F7=SUM(F9:F10),IF(F12=F7+F11, "OK","Błąd: Wartość w polu F12 nie jest sumą pól F7 i F11"),"Błąd podsumy"))</f>
        <v/>
      </c>
      <c r="G15" s="144" t="str">
        <f>IF(ISBLANK(G12),"",IF(G7=SUM(G9:G10),IF(G12=G7+G11, "OK","Błąd: Wartość w polu G12 nie jest sumą pól G7 i G11"),"Błąd podsumy"))</f>
        <v/>
      </c>
      <c r="H15" s="144" t="str">
        <f>IF(ISBLANK(H12),"",IF(H7=SUM(H9:H10),IF(H12=H7+H11, "OK","Błąd:  Wartość w polu H12 nie jest sumą pól H7 i H11"),"Błąd podsumy"))</f>
        <v/>
      </c>
      <c r="I15" s="144" t="str">
        <f>IF(ISBLANK(I12),"",IF(I7=SUM(I9:I10),IF(I12=I7+I11, "OK","Błąd:  Wartość w polu I12 nie jest sumą pól I7 i I11"),"Błąd podsumy"))</f>
        <v/>
      </c>
      <c r="J15" s="144" t="str">
        <f>IF(ISBLANK(J12),"",IF(J7=SUM(J9:J10),IF(J12=J7+J11, "OK","Błąd:  Wartość w polu J12 nie jest sumą pól J7 i J11"),"Błąd podsumy"))</f>
        <v/>
      </c>
      <c r="K15" s="144" t="str">
        <f>IF(ISBLANK(K12),"",IF(K7=SUM(K9:K10),IF(K12=K7, "OK","Błąd:   Wartość w polu K7 nie jest równa wartości w polu K12"),"Błąd podsumy"))</f>
        <v/>
      </c>
      <c r="L15" s="144" t="str">
        <f>IF(ISBLANK(L12),"",IF(L7=SUM(L9:L10),IF(L12=L7, "OK","Błąd:   Wartość w polu L7 nie jest równa wartości w polu L12"),"Błąd podsumy"))</f>
        <v/>
      </c>
      <c r="M15" s="144" t="str">
        <f>IF(ISBLANK(M12),"",IF(M7=SUM(M9:M10),IF(M12=M7+M11, "OK","Błąd:  Wartość w polu M12 nie jest sumą pól M7 i M11"),"Błąd podsumy"))</f>
        <v/>
      </c>
      <c r="N15" s="144" t="str">
        <f>IF(ISBLANK(N12),"",IF(N7=SUM(N9:N10),IF(N12=N7+N11,"OK","Błąd:  Wartość w polu N12 nie jest sumą pól N7 i N11"),"Błąd podsumy"))</f>
        <v/>
      </c>
      <c r="O15" s="144" t="str">
        <f>IF(ISBLANK(O12),"",IF(O7=SUM(O9:O10),IF(O12=O7, "OK","Błąd:   Wartość w polu O7 nie jest równa wartości w polu O12"),"Błąd podsumy"))</f>
        <v/>
      </c>
      <c r="P15" s="144" t="str">
        <f>IF(ISBLANK(P12),"",IF(P7=SUM(P9:P10),IF(P12=P7+P11,"OK","Błąd:  Wartość w polu P12 nie jest sumą pól P7 i P11"),"Błądpodsumy"))</f>
        <v/>
      </c>
      <c r="Q15" s="144" t="str">
        <f>IF(ISBLANK(Q12),"",IF(Q7=SUM(Q9:Q10),IF(Q12=Q7+Q11,"OK","Błąd:  Wartość w polu Q12 nie jest sumą pól Q7 i Q11"),"Błądpodsumy"))</f>
        <v/>
      </c>
      <c r="R15" s="144" t="str">
        <f>IF(ISBLANK(R12),"",IF(R7=SUM(R9:R10),IF(R12=R7, "OK","Błąd: Wartość w polu R7 nie jest równa wartości w polu R12"),"Błąd podsumy"))</f>
        <v/>
      </c>
      <c r="S15" s="144" t="str">
        <f>IF(ISBLANK(S12),"",IF(S7=SUM(S9:S10),IF(S12=S7, "OK","Błąd: Wartość w polu S7 nie jest równa wartości w polu S12"),"Błąd podsumy"))</f>
        <v/>
      </c>
      <c r="T15" s="144" t="str">
        <f>IF(ISBLANK(T12),"",IF(T7=SUM(T9:T10),IF(T12=T7+T11, "OK","Błąd:  Wartość w polu T12 nie jest sumą pól T7 i T11"),"Błąd podsumy"))</f>
        <v/>
      </c>
      <c r="U15" s="144" t="str">
        <f>IF(ISBLANK(U12),"",IF(U7=SUM(U9:U10),IF(U12=U7+U11, "OK","Błąd:  Wartość w polu U12 nie jest sumą pól U7 i U11"),"Błąd podsumy"))</f>
        <v/>
      </c>
      <c r="V15" s="144" t="str">
        <f>IF(ISBLANK(V12),"",IF(V7=SUM(V9:V10),IF(V12=V7, "OK","Błąd: Wartość w polu V7 nie jest równa wartości w polu V12"),"Błąd podsumy"))</f>
        <v/>
      </c>
      <c r="W15" s="144" t="str">
        <f>IF(ISBLANK(W12),"",IF(W7=SUM(W9:W10),IF(W12=W7+W11, "OK","Błąd:  Wartość w polu W12 nie jest sumą pól W7 i W11"),"Błąd podsumy"))</f>
        <v/>
      </c>
      <c r="X15" s="144" t="str">
        <f>IF(ISBLANK(X12),"",IF(X7=SUM(X9:X10),IF(X12=X7+X11, "OK","Błąd:  Wartość w polu X12 nie jest sumą pól X7 i X11"),"Błąd podsumy"))</f>
        <v/>
      </c>
      <c r="Y15" s="144" t="str">
        <f>IF(ISBLANK(Y12),"",IF(Y7=SUM(Y9:Y10),IF(Y12=Y7, "OK","Błąd: Wartość w polu Y7 nie jest równa wartości w polu Y12"),"Błąd podsumy"))</f>
        <v/>
      </c>
      <c r="Z15" s="144" t="str">
        <f>IF(ISBLANK(Z12),"",IF(Z7=SUM(Z9:Z10),IF(Z12=Z7, "OK","Błąd: Wartość w polu Z7 nie jest równa wartości w polu Z12"),"Błąd podsumy"))</f>
        <v/>
      </c>
      <c r="AA15" s="144" t="str">
        <f>IF(ISBLANK(AA12),"",IF(AA7=SUM(AA9:AA10),IF(AA12=AA7+AA11, "OK","Błąd:  Wartość w polu AA12 nie jest sumą pól AA7 i AA11"),"Błąd podsumy"))</f>
        <v/>
      </c>
      <c r="AB15" s="144" t="str">
        <f>IF(ISBLANK(AB12),"",IF(AB7=SUM(AB9:AB10),IF(AB12=AB7+AB11, "OK","Błąd:  Wartość w polu AB12 nie jest sumą pól AB7 i AB11"),"Błąd podsumy"))</f>
        <v/>
      </c>
      <c r="AC15" s="144" t="str">
        <f>IF(ISBLANK(AC12),"",IF(AC7=SUM(AC9:AC10),IF(AC12=AC7, "OK","Błąd: Wartość w polu AC7 nie jest równa wartości w polu AC12"),"Błąd podsumy"))</f>
        <v/>
      </c>
      <c r="AD15" s="144" t="str">
        <f>IF(ISBLANK(AD12),"",IF(AD7=SUM(AD9:AD10),IF(AD12=AD7+AD11, "OK","Błąd:  Wartość w polu AD12 nie jest sumą pól AD7 i AD11"),"Błąd podsumy"))</f>
        <v/>
      </c>
      <c r="AE15" s="144" t="str">
        <f>IF(ISBLANK(AE12),"",IF(AE7=SUM(AE9:AE10),IF(AE12=AE7+AE11, "OK","Błąd:  Wartość w polu AE12 nie jest sumą pól AE7 i AE11"),"Błąd podsumy"))</f>
        <v/>
      </c>
      <c r="AF15" s="144" t="str">
        <f>IF(ISBLANK(AF12),"",IF(AF7=SUM(AF9:AF10),IF(AF12=AF7, "OK","Błąd: Wartość w polu AF7 nie jest równa wartości w polu AF12"),"Błąd podsumy"))</f>
        <v/>
      </c>
      <c r="AG15" s="144" t="str">
        <f>IF(ISBLANK(AG12),"",IF(AG7=SUM(AG9:AG10),IF(AG12=AG7, "OK","Błąd: Wartość w polu AG7 nie jest równa wartości w polu AG12"),"Błąd podsumy"))</f>
        <v/>
      </c>
      <c r="AH15" s="144" t="str">
        <f>IF(ISBLANK(AH12),"",IF(AH7=SUM(AH9:AH10),IF(AH12=AH7+AH11, "OK","Błąd:  Wartość w polu AH12 nie jest sumą pól AH7 i AH11"),"Błąd podsumy"))</f>
        <v/>
      </c>
      <c r="AI15" s="144" t="str">
        <f>IF(ISBLANK(AI12),"",IF(AI7=SUM(AI9:AI10),IF(AI12=AI7+AI11, "OK","Błąd:  Wartość w polu AI12 nie jest sumą pól AI7 i AI11"),"Błąd podsumy"))</f>
        <v/>
      </c>
      <c r="AJ15" s="144" t="str">
        <f>IF(ISBLANK(AJ12),"",IF(AJ7=SUM(AJ9:AJ10),IF(AJ12=AJ7, "OK","Błąd: Wartość w polu AJ7 nie jest równa wartości w polu AJ12"),"Błąd podsumy"))</f>
        <v/>
      </c>
      <c r="AK15" s="144" t="str">
        <f>IF(ISBLANK(AK12),"",IF(AK7=SUM(AK9:AK10),IF(AK12=AK7+AK11, "OK","Błąd:  Wartość w polu AK12 nie jest sumą pól AK7 i AK11"),"Błąd podsumy"))</f>
        <v/>
      </c>
      <c r="AL15" s="144" t="str">
        <f>IF(ISBLANK(AL12),"",IF(AL7=SUM(AL9:AL10),IF(AL12=AL7+AL11, "OK","Błąd:  Wartość w polu AK12 nie jest sumą pól AL7 i AL11"),"Błąd podsumy"))</f>
        <v/>
      </c>
    </row>
    <row r="16" spans="1:40" x14ac:dyDescent="0.25">
      <c r="C16" s="144"/>
      <c r="K16" s="18"/>
      <c r="L16" s="18"/>
      <c r="M16" s="18"/>
      <c r="N16" s="18"/>
      <c r="O16" s="18"/>
    </row>
    <row r="17" spans="3:15" x14ac:dyDescent="0.25">
      <c r="C17" s="18" t="s">
        <v>3617</v>
      </c>
      <c r="D17" s="601" t="str">
        <f>IF(COUNTBLANK(AM7:AM12)=6,"",IF(AND(COUNTIF(AM7:AM12,"Weryfikacja wiersza OK")=6,COUNTIF(D15:AL15,"OK")=35),"Arkusz jest zwalidowany poprawnie","Arkusz jest niepoprawny"))</f>
        <v/>
      </c>
      <c r="K17" s="18"/>
      <c r="L17" s="18"/>
      <c r="M17" s="18"/>
      <c r="N17" s="18"/>
      <c r="O17" s="18"/>
    </row>
    <row r="18" spans="3:15" x14ac:dyDescent="0.25">
      <c r="K18" s="18"/>
      <c r="L18" s="18"/>
      <c r="M18" s="18"/>
      <c r="N18" s="18"/>
      <c r="O18" s="18"/>
    </row>
    <row r="19" spans="3:15" x14ac:dyDescent="0.25">
      <c r="K19" s="18"/>
      <c r="L19" s="18"/>
      <c r="M19" s="18"/>
      <c r="N19" s="18"/>
      <c r="O19" s="18"/>
    </row>
  </sheetData>
  <sheetProtection formatCells="0" formatColumns="0" formatRows="0"/>
  <mergeCells count="6">
    <mergeCell ref="K4:Q4"/>
    <mergeCell ref="R4:X4"/>
    <mergeCell ref="Y4:AE4"/>
    <mergeCell ref="AF4:AL4"/>
    <mergeCell ref="B4:C6"/>
    <mergeCell ref="D4:J4"/>
  </mergeCells>
  <conditionalFormatting sqref="AM7:AM12">
    <cfRule type="containsText" dxfId="277" priority="3" operator="containsText" text="Weryfikacja wiersza OK">
      <formula>NOT(ISERROR(SEARCH("Weryfikacja wiersza OK",AM7)))</formula>
    </cfRule>
  </conditionalFormatting>
  <conditionalFormatting sqref="D15:AL15">
    <cfRule type="containsText" dxfId="276" priority="4" operator="containsText" text="OK">
      <formula>NOT(ISERROR(SEARCH("OK",D15)))</formula>
    </cfRule>
  </conditionalFormatting>
  <conditionalFormatting sqref="C16">
    <cfRule type="containsText" dxfId="275" priority="2" operator="containsText" text="Arkusz zweryfikowany poprawnie">
      <formula>NOT(ISERROR(SEARCH("Arkusz zweryfikowany poprawnie",C16)))</formula>
    </cfRule>
  </conditionalFormatting>
  <conditionalFormatting sqref="D17">
    <cfRule type="containsText" dxfId="274" priority="1" operator="containsText" text="Arkusz jest zwalidowany poprawnie">
      <formula>NOT(ISERROR(SEARCH("Arkusz jest zwalidowany poprawnie",D17)))</formula>
    </cfRule>
  </conditionalFormatting>
  <pageMargins left="0.7" right="0.7" top="0.75" bottom="0.75" header="0.3" footer="0.3"/>
  <pageSetup paperSize="9" scale="54" orientation="landscape" r:id="rId1"/>
  <ignoredErrors>
    <ignoredError sqref="AM8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Weryfikacja wiersza OK" id="{0D292025-7496-4852-A513-FEC82DE9520C}">
            <xm:f>NOT(ISERROR(SEARCH("Weryfikacja wiersza OK",'NO01'!AM6)))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AM7:AM12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workbookViewId="0">
      <selection activeCell="K25" sqref="K25"/>
    </sheetView>
  </sheetViews>
  <sheetFormatPr defaultRowHeight="15" x14ac:dyDescent="0.25"/>
  <cols>
    <col min="2" max="2" width="11.28515625" customWidth="1"/>
    <col min="3" max="3" width="41.85546875" customWidth="1"/>
    <col min="4" max="12" width="13.5703125" customWidth="1"/>
    <col min="13" max="13" width="29.140625" bestFit="1" customWidth="1"/>
    <col min="14" max="14" width="8.140625" customWidth="1"/>
    <col min="15" max="15" width="27.5703125" bestFit="1" customWidth="1"/>
  </cols>
  <sheetData>
    <row r="1" spans="2:15" ht="15.75" x14ac:dyDescent="0.25">
      <c r="B1" s="1" t="s">
        <v>329</v>
      </c>
    </row>
    <row r="2" spans="2:15" x14ac:dyDescent="0.25">
      <c r="B2" s="6" t="s">
        <v>1542</v>
      </c>
    </row>
    <row r="3" spans="2:15" ht="15.75" thickBot="1" x14ac:dyDescent="0.3"/>
    <row r="4" spans="2:15" ht="24" customHeight="1" x14ac:dyDescent="0.25">
      <c r="B4" s="1394"/>
      <c r="C4" s="1395"/>
      <c r="D4" s="1400" t="s">
        <v>1543</v>
      </c>
      <c r="E4" s="1401"/>
      <c r="F4" s="1401"/>
      <c r="G4" s="1401"/>
      <c r="H4" s="1402"/>
      <c r="I4" s="1403" t="s">
        <v>56</v>
      </c>
      <c r="J4" s="1405" t="s">
        <v>18</v>
      </c>
      <c r="K4" s="1405" t="s">
        <v>11</v>
      </c>
      <c r="L4" s="1392" t="s">
        <v>1544</v>
      </c>
    </row>
    <row r="5" spans="2:15" ht="105" x14ac:dyDescent="0.25">
      <c r="B5" s="1396"/>
      <c r="C5" s="1397"/>
      <c r="D5" s="966" t="s">
        <v>1545</v>
      </c>
      <c r="E5" s="967" t="s">
        <v>1546</v>
      </c>
      <c r="F5" s="967" t="s">
        <v>1547</v>
      </c>
      <c r="G5" s="967" t="s">
        <v>1548</v>
      </c>
      <c r="H5" s="968" t="s">
        <v>1549</v>
      </c>
      <c r="I5" s="1404"/>
      <c r="J5" s="1406"/>
      <c r="K5" s="1406"/>
      <c r="L5" s="1393"/>
    </row>
    <row r="6" spans="2:15" ht="15.75" thickBot="1" x14ac:dyDescent="0.3">
      <c r="B6" s="1398"/>
      <c r="C6" s="1399"/>
      <c r="D6" s="858" t="s">
        <v>145</v>
      </c>
      <c r="E6" s="773" t="s">
        <v>146</v>
      </c>
      <c r="F6" s="773" t="s">
        <v>147</v>
      </c>
      <c r="G6" s="773" t="s">
        <v>148</v>
      </c>
      <c r="H6" s="762" t="s">
        <v>153</v>
      </c>
      <c r="I6" s="761" t="s">
        <v>149</v>
      </c>
      <c r="J6" s="773" t="s">
        <v>258</v>
      </c>
      <c r="K6" s="773" t="s">
        <v>259</v>
      </c>
      <c r="L6" s="762" t="s">
        <v>260</v>
      </c>
      <c r="O6" s="2" t="s">
        <v>3599</v>
      </c>
    </row>
    <row r="7" spans="2:15" x14ac:dyDescent="0.25">
      <c r="B7" s="751" t="s">
        <v>1550</v>
      </c>
      <c r="C7" s="710" t="s">
        <v>512</v>
      </c>
      <c r="D7" s="969"/>
      <c r="E7" s="970"/>
      <c r="F7" s="970"/>
      <c r="G7" s="970"/>
      <c r="H7" s="971"/>
      <c r="I7" s="969"/>
      <c r="J7" s="970"/>
      <c r="K7" s="970"/>
      <c r="L7" s="970"/>
      <c r="M7" s="601" t="str">
        <f>IF(COUNTBLANK(D7:L7)=9,"",IF(COUNTBLANK(D7:L7)=0, "Weryfikacja wiersza OK","Należy wypełnić bieżący wiersz"))</f>
        <v/>
      </c>
      <c r="N7" s="601"/>
      <c r="O7" s="601" t="str">
        <f>IF(K7="","",IF(ROUND(SUM(I7,-J7),2)=ROUND(K7,2),"OK","Błąd sumy częściowej"))</f>
        <v/>
      </c>
    </row>
    <row r="8" spans="2:15" x14ac:dyDescent="0.25">
      <c r="B8" s="752" t="s">
        <v>1551</v>
      </c>
      <c r="C8" s="658" t="s">
        <v>318</v>
      </c>
      <c r="D8" s="862"/>
      <c r="E8" s="775"/>
      <c r="F8" s="775"/>
      <c r="G8" s="775"/>
      <c r="H8" s="765"/>
      <c r="I8" s="860"/>
      <c r="J8" s="775"/>
      <c r="K8" s="775"/>
      <c r="L8" s="775"/>
      <c r="M8" s="601" t="str">
        <f t="shared" ref="M8:M19" si="0">IF(COUNTBLANK(D8:L8)=9,"",IF(COUNTBLANK(D8:L8)=0, "Weryfikacja wiersza OK","Należy wypełnić bieżący wiersz"))</f>
        <v/>
      </c>
      <c r="N8" s="601"/>
      <c r="O8" s="601" t="str">
        <f t="shared" ref="O8:O19" si="1">IF(K8="","",IF(ROUND(SUM(I8,-J8),2)=ROUND(K8,2),"OK","Błąd sumy częściowej"))</f>
        <v/>
      </c>
    </row>
    <row r="9" spans="2:15" x14ac:dyDescent="0.25">
      <c r="B9" s="752" t="s">
        <v>1552</v>
      </c>
      <c r="C9" s="658" t="s">
        <v>299</v>
      </c>
      <c r="D9" s="862"/>
      <c r="E9" s="775"/>
      <c r="F9" s="775"/>
      <c r="G9" s="775"/>
      <c r="H9" s="765"/>
      <c r="I9" s="860"/>
      <c r="J9" s="775"/>
      <c r="K9" s="775"/>
      <c r="L9" s="775"/>
      <c r="M9" s="601" t="str">
        <f t="shared" si="0"/>
        <v/>
      </c>
      <c r="N9" s="601"/>
      <c r="O9" s="601" t="str">
        <f t="shared" si="1"/>
        <v/>
      </c>
    </row>
    <row r="10" spans="2:15" x14ac:dyDescent="0.25">
      <c r="B10" s="752" t="s">
        <v>1553</v>
      </c>
      <c r="C10" s="658" t="s">
        <v>78</v>
      </c>
      <c r="D10" s="862"/>
      <c r="E10" s="775"/>
      <c r="F10" s="775"/>
      <c r="G10" s="775"/>
      <c r="H10" s="765"/>
      <c r="I10" s="860"/>
      <c r="J10" s="775"/>
      <c r="K10" s="775"/>
      <c r="L10" s="775"/>
      <c r="M10" s="601" t="str">
        <f t="shared" si="0"/>
        <v/>
      </c>
      <c r="N10" s="601"/>
      <c r="O10" s="601" t="str">
        <f t="shared" si="1"/>
        <v/>
      </c>
    </row>
    <row r="11" spans="2:15" x14ac:dyDescent="0.25">
      <c r="B11" s="752" t="s">
        <v>1554</v>
      </c>
      <c r="C11" s="658" t="s">
        <v>89</v>
      </c>
      <c r="D11" s="862"/>
      <c r="E11" s="775"/>
      <c r="F11" s="775"/>
      <c r="G11" s="775"/>
      <c r="H11" s="765"/>
      <c r="I11" s="860"/>
      <c r="J11" s="775"/>
      <c r="K11" s="775"/>
      <c r="L11" s="775"/>
      <c r="M11" s="601" t="str">
        <f t="shared" si="0"/>
        <v/>
      </c>
      <c r="N11" s="601"/>
      <c r="O11" s="601" t="str">
        <f t="shared" si="1"/>
        <v/>
      </c>
    </row>
    <row r="12" spans="2:15" x14ac:dyDescent="0.25">
      <c r="B12" s="752" t="s">
        <v>1555</v>
      </c>
      <c r="C12" s="702" t="s">
        <v>300</v>
      </c>
      <c r="D12" s="864"/>
      <c r="E12" s="776"/>
      <c r="F12" s="776"/>
      <c r="G12" s="776"/>
      <c r="H12" s="767"/>
      <c r="I12" s="860"/>
      <c r="J12" s="776"/>
      <c r="K12" s="776"/>
      <c r="L12" s="776"/>
      <c r="M12" s="601" t="str">
        <f t="shared" si="0"/>
        <v/>
      </c>
      <c r="N12" s="601"/>
      <c r="O12" s="601" t="str">
        <f t="shared" si="1"/>
        <v/>
      </c>
    </row>
    <row r="13" spans="2:15" x14ac:dyDescent="0.25">
      <c r="B13" s="752" t="s">
        <v>1556</v>
      </c>
      <c r="C13" s="658" t="s">
        <v>83</v>
      </c>
      <c r="D13" s="862"/>
      <c r="E13" s="775"/>
      <c r="F13" s="775"/>
      <c r="G13" s="775"/>
      <c r="H13" s="765"/>
      <c r="I13" s="860"/>
      <c r="J13" s="775"/>
      <c r="K13" s="775"/>
      <c r="L13" s="775"/>
      <c r="M13" s="601" t="str">
        <f t="shared" si="0"/>
        <v/>
      </c>
      <c r="N13" s="601"/>
      <c r="O13" s="601" t="str">
        <f t="shared" si="1"/>
        <v/>
      </c>
    </row>
    <row r="14" spans="2:15" x14ac:dyDescent="0.25">
      <c r="B14" s="752" t="s">
        <v>1557</v>
      </c>
      <c r="C14" s="658" t="s">
        <v>84</v>
      </c>
      <c r="D14" s="862"/>
      <c r="E14" s="775"/>
      <c r="F14" s="775"/>
      <c r="G14" s="775"/>
      <c r="H14" s="765"/>
      <c r="I14" s="860"/>
      <c r="J14" s="775"/>
      <c r="K14" s="775"/>
      <c r="L14" s="775"/>
      <c r="M14" s="601" t="str">
        <f t="shared" si="0"/>
        <v/>
      </c>
      <c r="N14" s="601"/>
      <c r="O14" s="601" t="str">
        <f t="shared" si="1"/>
        <v/>
      </c>
    </row>
    <row r="15" spans="2:15" x14ac:dyDescent="0.25">
      <c r="B15" s="752" t="s">
        <v>1558</v>
      </c>
      <c r="C15" s="658" t="s">
        <v>318</v>
      </c>
      <c r="D15" s="862"/>
      <c r="E15" s="775"/>
      <c r="F15" s="775"/>
      <c r="G15" s="775"/>
      <c r="H15" s="765"/>
      <c r="I15" s="860"/>
      <c r="J15" s="775"/>
      <c r="K15" s="775"/>
      <c r="L15" s="775"/>
      <c r="M15" s="601" t="str">
        <f t="shared" si="0"/>
        <v/>
      </c>
      <c r="N15" s="601"/>
      <c r="O15" s="601" t="str">
        <f t="shared" si="1"/>
        <v/>
      </c>
    </row>
    <row r="16" spans="2:15" x14ac:dyDescent="0.25">
      <c r="B16" s="752" t="s">
        <v>1559</v>
      </c>
      <c r="C16" s="658" t="s">
        <v>299</v>
      </c>
      <c r="D16" s="862"/>
      <c r="E16" s="775"/>
      <c r="F16" s="775"/>
      <c r="G16" s="775"/>
      <c r="H16" s="765"/>
      <c r="I16" s="860"/>
      <c r="J16" s="775"/>
      <c r="K16" s="775"/>
      <c r="L16" s="775"/>
      <c r="M16" s="601" t="str">
        <f t="shared" si="0"/>
        <v/>
      </c>
      <c r="N16" s="601"/>
      <c r="O16" s="601" t="str">
        <f t="shared" si="1"/>
        <v/>
      </c>
    </row>
    <row r="17" spans="2:15" x14ac:dyDescent="0.25">
      <c r="B17" s="752" t="s">
        <v>1560</v>
      </c>
      <c r="C17" s="658" t="s">
        <v>78</v>
      </c>
      <c r="D17" s="862"/>
      <c r="E17" s="775"/>
      <c r="F17" s="775"/>
      <c r="G17" s="775"/>
      <c r="H17" s="765"/>
      <c r="I17" s="860"/>
      <c r="J17" s="775"/>
      <c r="K17" s="775"/>
      <c r="L17" s="775"/>
      <c r="M17" s="601" t="str">
        <f t="shared" si="0"/>
        <v/>
      </c>
      <c r="N17" s="601"/>
      <c r="O17" s="601" t="str">
        <f t="shared" si="1"/>
        <v/>
      </c>
    </row>
    <row r="18" spans="2:15" ht="15.75" thickBot="1" x14ac:dyDescent="0.3">
      <c r="B18" s="753" t="s">
        <v>1561</v>
      </c>
      <c r="C18" s="754" t="s">
        <v>89</v>
      </c>
      <c r="D18" s="866"/>
      <c r="E18" s="778"/>
      <c r="F18" s="778"/>
      <c r="G18" s="778"/>
      <c r="H18" s="769"/>
      <c r="I18" s="860"/>
      <c r="J18" s="778"/>
      <c r="K18" s="778"/>
      <c r="L18" s="778"/>
      <c r="M18" s="601" t="str">
        <f t="shared" si="0"/>
        <v/>
      </c>
      <c r="N18" s="601"/>
      <c r="O18" s="601" t="str">
        <f t="shared" si="1"/>
        <v/>
      </c>
    </row>
    <row r="19" spans="2:15" ht="15.75" thickBot="1" x14ac:dyDescent="0.3">
      <c r="B19" s="756" t="s">
        <v>1562</v>
      </c>
      <c r="C19" s="757" t="s">
        <v>87</v>
      </c>
      <c r="D19" s="868"/>
      <c r="E19" s="779"/>
      <c r="F19" s="779"/>
      <c r="G19" s="779"/>
      <c r="H19" s="771"/>
      <c r="I19" s="868"/>
      <c r="J19" s="779"/>
      <c r="K19" s="779"/>
      <c r="L19" s="779"/>
      <c r="M19" s="601" t="str">
        <f t="shared" si="0"/>
        <v/>
      </c>
      <c r="N19" s="601"/>
      <c r="O19" s="601" t="str">
        <f t="shared" si="1"/>
        <v/>
      </c>
    </row>
    <row r="21" spans="2:15" x14ac:dyDescent="0.25">
      <c r="C21" s="2" t="s">
        <v>3590</v>
      </c>
    </row>
    <row r="22" spans="2:15" x14ac:dyDescent="0.25">
      <c r="C22" t="s">
        <v>1550</v>
      </c>
      <c r="D22" s="601" t="str">
        <f>IF(D7="","",IF(ROUND(SUM(D8:D11),2)=ROUND(D7,2),"OK","Błąd sumy częściowej"))</f>
        <v/>
      </c>
      <c r="E22" s="601" t="str">
        <f t="shared" ref="E22:L22" si="2">IF(E7="","",IF(ROUND(SUM(E8:E11),2)=ROUND(E7,2),"OK","Błąd sumy częściowej"))</f>
        <v/>
      </c>
      <c r="F22" s="601" t="str">
        <f t="shared" si="2"/>
        <v/>
      </c>
      <c r="G22" s="601" t="str">
        <f t="shared" si="2"/>
        <v/>
      </c>
      <c r="H22" s="601" t="str">
        <f t="shared" si="2"/>
        <v/>
      </c>
      <c r="I22" s="601" t="str">
        <f t="shared" si="2"/>
        <v/>
      </c>
      <c r="J22" s="601" t="str">
        <f t="shared" si="2"/>
        <v/>
      </c>
      <c r="K22" s="601" t="str">
        <f t="shared" si="2"/>
        <v/>
      </c>
      <c r="L22" s="601" t="str">
        <f t="shared" si="2"/>
        <v/>
      </c>
    </row>
    <row r="23" spans="2:15" x14ac:dyDescent="0.25">
      <c r="C23" t="s">
        <v>1555</v>
      </c>
      <c r="D23" s="601" t="str">
        <f>IF(D12="","",IF(ROUND(SUM(D13:D18),2)=ROUND(D12,2),"OK","Błąd sumy częściowej"))</f>
        <v/>
      </c>
      <c r="E23" s="601" t="str">
        <f t="shared" ref="E23:L23" si="3">IF(E12="","",IF(ROUND(SUM(E13:E18),2)=ROUND(E12,2),"OK","Błąd sumy częściowej"))</f>
        <v/>
      </c>
      <c r="F23" s="601" t="str">
        <f t="shared" si="3"/>
        <v/>
      </c>
      <c r="G23" s="601" t="str">
        <f t="shared" si="3"/>
        <v/>
      </c>
      <c r="H23" s="601" t="str">
        <f t="shared" si="3"/>
        <v/>
      </c>
      <c r="I23" s="601" t="str">
        <f t="shared" si="3"/>
        <v/>
      </c>
      <c r="J23" s="601" t="str">
        <f t="shared" si="3"/>
        <v/>
      </c>
      <c r="K23" s="601" t="str">
        <f t="shared" si="3"/>
        <v/>
      </c>
      <c r="L23" s="601" t="str">
        <f t="shared" si="3"/>
        <v/>
      </c>
    </row>
    <row r="24" spans="2:15" x14ac:dyDescent="0.25">
      <c r="C24" t="s">
        <v>1562</v>
      </c>
      <c r="D24" s="601" t="str">
        <f>IF(D19="","",IF(ROUND(SUM(D7,D12),2)=ROUND(D19,2),"OK","Błąd sumy częściowej"))</f>
        <v/>
      </c>
      <c r="E24" s="601" t="str">
        <f t="shared" ref="E24:L24" si="4">IF(E19="","",IF(ROUND(SUM(E7,E12),2)=ROUND(E19,2),"OK","Błąd sumy częściowej"))</f>
        <v/>
      </c>
      <c r="F24" s="601" t="str">
        <f t="shared" si="4"/>
        <v/>
      </c>
      <c r="G24" s="601" t="str">
        <f t="shared" si="4"/>
        <v/>
      </c>
      <c r="H24" s="601" t="str">
        <f t="shared" si="4"/>
        <v/>
      </c>
      <c r="I24" s="601" t="str">
        <f t="shared" si="4"/>
        <v/>
      </c>
      <c r="J24" s="601" t="str">
        <f t="shared" si="4"/>
        <v/>
      </c>
      <c r="K24" s="601" t="str">
        <f t="shared" si="4"/>
        <v/>
      </c>
      <c r="L24" s="601" t="str">
        <f t="shared" si="4"/>
        <v/>
      </c>
    </row>
    <row r="26" spans="2:15" x14ac:dyDescent="0.25">
      <c r="C26" s="18" t="s">
        <v>3617</v>
      </c>
      <c r="D26" s="601" t="str">
        <f>IF(COUNTBLANK(M7:M19)=13,"",IF(AND(COUNTIF(M7:M19,"Weryfikacja wiersza OK")=13,COUNTIF(D22:L24,"OK")=27,COUNTIF(O7:O19,"OK")=13),"Arkusz jest zwalidowany poprawnie","Arkusz jest niepoprawny"))</f>
        <v/>
      </c>
    </row>
  </sheetData>
  <mergeCells count="6">
    <mergeCell ref="L4:L5"/>
    <mergeCell ref="B4:C6"/>
    <mergeCell ref="D4:H4"/>
    <mergeCell ref="I4:I5"/>
    <mergeCell ref="J4:J5"/>
    <mergeCell ref="K4:K5"/>
  </mergeCells>
  <conditionalFormatting sqref="M7:N19">
    <cfRule type="containsText" dxfId="272" priority="4" operator="containsText" text="Weryfikacja wiersza OK">
      <formula>NOT(ISERROR(SEARCH("Weryfikacja wiersza OK",M7)))</formula>
    </cfRule>
  </conditionalFormatting>
  <conditionalFormatting sqref="D22:L24">
    <cfRule type="containsText" dxfId="271" priority="3" operator="containsText" text="OK">
      <formula>NOT(ISERROR(SEARCH("OK",D22)))</formula>
    </cfRule>
  </conditionalFormatting>
  <conditionalFormatting sqref="O7:O19">
    <cfRule type="containsText" dxfId="270" priority="2" operator="containsText" text="OK">
      <formula>NOT(ISERROR(SEARCH("OK",O7)))</formula>
    </cfRule>
  </conditionalFormatting>
  <conditionalFormatting sqref="D26">
    <cfRule type="containsText" dxfId="269" priority="1" operator="containsText" text="Arkusz jest zwalidowany poprawnie">
      <formula>NOT(ISERROR(SEARCH("Arkusz jest zwalidowany poprawnie",D26)))</formula>
    </cfRule>
  </conditionalFormatting>
  <pageMargins left="0.7" right="0.7" top="0.75" bottom="0.75" header="0.3" footer="0.3"/>
  <pageSetup paperSize="9" orientation="portrait" r:id="rId1"/>
  <ignoredErrors>
    <ignoredError sqref="D23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workbookViewId="0">
      <selection activeCell="H22" sqref="H22"/>
    </sheetView>
  </sheetViews>
  <sheetFormatPr defaultRowHeight="15" x14ac:dyDescent="0.25"/>
  <cols>
    <col min="2" max="2" width="11.28515625" customWidth="1"/>
    <col min="3" max="3" width="32.140625" customWidth="1"/>
    <col min="4" max="4" width="10" style="3" customWidth="1"/>
    <col min="5" max="5" width="12.5703125" style="3" customWidth="1"/>
    <col min="6" max="17" width="10" style="3" customWidth="1"/>
  </cols>
  <sheetData>
    <row r="1" spans="2:18" ht="15.75" x14ac:dyDescent="0.25">
      <c r="B1" s="1" t="s">
        <v>1</v>
      </c>
    </row>
    <row r="2" spans="2:18" s="5" customFormat="1" ht="18" customHeight="1" x14ac:dyDescent="0.25">
      <c r="B2" s="6" t="s">
        <v>3317</v>
      </c>
      <c r="C2" s="19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6"/>
    </row>
    <row r="3" spans="2:18" s="5" customFormat="1" ht="18" customHeight="1" thickBot="1" x14ac:dyDescent="0.3">
      <c r="B3" s="18"/>
      <c r="C3" s="18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86"/>
    </row>
    <row r="4" spans="2:18" s="5" customFormat="1" ht="46.5" customHeight="1" thickBot="1" x14ac:dyDescent="0.2">
      <c r="B4" s="1411"/>
      <c r="C4" s="1412"/>
      <c r="D4" s="1417" t="s">
        <v>83</v>
      </c>
      <c r="E4" s="1418"/>
      <c r="F4" s="1417" t="s">
        <v>84</v>
      </c>
      <c r="G4" s="1418"/>
      <c r="H4" s="1417" t="s">
        <v>318</v>
      </c>
      <c r="I4" s="1418"/>
      <c r="J4" s="1417" t="s">
        <v>299</v>
      </c>
      <c r="K4" s="1418"/>
      <c r="L4" s="1417" t="s">
        <v>50</v>
      </c>
      <c r="M4" s="1418"/>
      <c r="N4" s="1417" t="s">
        <v>78</v>
      </c>
      <c r="O4" s="1418"/>
      <c r="P4" s="1383" t="s">
        <v>89</v>
      </c>
      <c r="Q4" s="1374"/>
    </row>
    <row r="5" spans="2:18" s="5" customFormat="1" ht="18" customHeight="1" x14ac:dyDescent="0.15">
      <c r="B5" s="1413"/>
      <c r="C5" s="1414"/>
      <c r="D5" s="1407" t="s">
        <v>79</v>
      </c>
      <c r="E5" s="1409" t="s">
        <v>11</v>
      </c>
      <c r="F5" s="1407" t="s">
        <v>79</v>
      </c>
      <c r="G5" s="1419" t="s">
        <v>11</v>
      </c>
      <c r="H5" s="1407" t="s">
        <v>79</v>
      </c>
      <c r="I5" s="1409" t="s">
        <v>11</v>
      </c>
      <c r="J5" s="1407" t="s">
        <v>79</v>
      </c>
      <c r="K5" s="1409" t="s">
        <v>11</v>
      </c>
      <c r="L5" s="1407" t="s">
        <v>79</v>
      </c>
      <c r="M5" s="1409" t="s">
        <v>11</v>
      </c>
      <c r="N5" s="1407" t="s">
        <v>79</v>
      </c>
      <c r="O5" s="1409" t="s">
        <v>11</v>
      </c>
      <c r="P5" s="1407" t="s">
        <v>79</v>
      </c>
      <c r="Q5" s="1409" t="s">
        <v>11</v>
      </c>
    </row>
    <row r="6" spans="2:18" s="5" customFormat="1" ht="52.5" customHeight="1" thickBot="1" x14ac:dyDescent="0.2">
      <c r="B6" s="1413"/>
      <c r="C6" s="1414"/>
      <c r="D6" s="1408"/>
      <c r="E6" s="1410"/>
      <c r="F6" s="1408"/>
      <c r="G6" s="1420"/>
      <c r="H6" s="1408"/>
      <c r="I6" s="1410"/>
      <c r="J6" s="1408"/>
      <c r="K6" s="1410"/>
      <c r="L6" s="1408"/>
      <c r="M6" s="1410"/>
      <c r="N6" s="1408"/>
      <c r="O6" s="1410"/>
      <c r="P6" s="1408"/>
      <c r="Q6" s="1410"/>
    </row>
    <row r="7" spans="2:18" s="5" customFormat="1" ht="21" customHeight="1" thickBot="1" x14ac:dyDescent="0.2">
      <c r="B7" s="1415"/>
      <c r="C7" s="1416"/>
      <c r="D7" s="20" t="s">
        <v>145</v>
      </c>
      <c r="E7" s="543" t="s">
        <v>146</v>
      </c>
      <c r="F7" s="20" t="s">
        <v>147</v>
      </c>
      <c r="G7" s="543" t="s">
        <v>148</v>
      </c>
      <c r="H7" s="20" t="s">
        <v>153</v>
      </c>
      <c r="I7" s="543" t="s">
        <v>149</v>
      </c>
      <c r="J7" s="20" t="s">
        <v>258</v>
      </c>
      <c r="K7" s="543" t="s">
        <v>259</v>
      </c>
      <c r="L7" s="87" t="s">
        <v>260</v>
      </c>
      <c r="M7" s="88" t="s">
        <v>261</v>
      </c>
      <c r="N7" s="20" t="s">
        <v>262</v>
      </c>
      <c r="O7" s="543" t="s">
        <v>263</v>
      </c>
      <c r="P7" s="87" t="s">
        <v>264</v>
      </c>
      <c r="Q7" s="88" t="s">
        <v>265</v>
      </c>
    </row>
    <row r="8" spans="2:18" s="5" customFormat="1" ht="18" customHeight="1" x14ac:dyDescent="0.25">
      <c r="B8" s="90" t="s">
        <v>202</v>
      </c>
      <c r="C8" s="21" t="s">
        <v>85</v>
      </c>
      <c r="D8" s="137"/>
      <c r="E8" s="138"/>
      <c r="F8" s="218"/>
      <c r="G8" s="481"/>
      <c r="H8" s="137"/>
      <c r="I8" s="138"/>
      <c r="J8" s="139"/>
      <c r="K8" s="547"/>
      <c r="L8" s="137"/>
      <c r="M8" s="138"/>
      <c r="N8" s="137"/>
      <c r="O8" s="138"/>
      <c r="P8" s="137"/>
      <c r="Q8" s="138"/>
      <c r="R8" s="215" t="str">
        <f>IF(COUNTBLANK(F8:G8)=2,"",IF(COUNTBLANK(F8:G8)=0,"Weryfikacja wiersza OK","Należy wypełnić wszytkie pola w bieżącym wierszu"))</f>
        <v/>
      </c>
    </row>
    <row r="9" spans="2:18" s="5" customFormat="1" ht="18" customHeight="1" x14ac:dyDescent="0.15">
      <c r="B9" s="21" t="s">
        <v>203</v>
      </c>
      <c r="C9" s="21" t="s">
        <v>86</v>
      </c>
      <c r="D9" s="275"/>
      <c r="E9" s="544"/>
      <c r="F9" s="275"/>
      <c r="G9" s="544"/>
      <c r="H9" s="275"/>
      <c r="I9" s="544"/>
      <c r="J9" s="275"/>
      <c r="K9" s="544"/>
      <c r="L9" s="275"/>
      <c r="M9" s="544"/>
      <c r="N9" s="275"/>
      <c r="O9" s="544"/>
      <c r="P9" s="275"/>
      <c r="Q9" s="544"/>
      <c r="R9" s="215" t="str">
        <f>IF(COUNTBLANK(D9:Q9)=14,"",IF(COUNTBLANK(D9:Q9)=0,"Weryfikacja wiersza OK","Należy wypełnić wszytkie pola w bieżącym wierszu"))</f>
        <v/>
      </c>
    </row>
    <row r="10" spans="2:18" s="5" customFormat="1" ht="18" customHeight="1" x14ac:dyDescent="0.15">
      <c r="B10" s="22" t="s">
        <v>204</v>
      </c>
      <c r="C10" s="22" t="s">
        <v>1565</v>
      </c>
      <c r="D10" s="216"/>
      <c r="E10" s="545"/>
      <c r="F10" s="216"/>
      <c r="G10" s="545"/>
      <c r="H10" s="216"/>
      <c r="I10" s="545"/>
      <c r="J10" s="216"/>
      <c r="K10" s="545"/>
      <c r="L10" s="216"/>
      <c r="M10" s="545"/>
      <c r="N10" s="216"/>
      <c r="O10" s="545"/>
      <c r="P10" s="216"/>
      <c r="Q10" s="545"/>
      <c r="R10" s="215" t="str">
        <f>IF(COUNTBLANK(D10:Q10)=14,"",IF(COUNTBLANK(D10:Q10)=0,"Weryfikacja wiersza OK","Należy wypełnić wszytkie pola w bieżącym wierszu"))</f>
        <v/>
      </c>
    </row>
    <row r="11" spans="2:18" s="5" customFormat="1" ht="45.75" thickBot="1" x14ac:dyDescent="0.2">
      <c r="B11" s="972" t="s">
        <v>1563</v>
      </c>
      <c r="C11" s="973" t="s">
        <v>1564</v>
      </c>
      <c r="D11" s="974"/>
      <c r="E11" s="544"/>
      <c r="F11" s="275"/>
      <c r="G11" s="544"/>
      <c r="H11" s="275"/>
      <c r="I11" s="544"/>
      <c r="J11" s="275"/>
      <c r="K11" s="544"/>
      <c r="L11" s="275"/>
      <c r="M11" s="544"/>
      <c r="N11" s="275"/>
      <c r="O11" s="544"/>
      <c r="P11" s="275"/>
      <c r="Q11" s="544"/>
      <c r="R11" s="215" t="str">
        <f>IF(COUNTBLANK(D11:Q11)=14,"",IF(COUNTBLANK(D11:Q11)=0,"Weryfikacja wiersza OK","Należy wypełnić wszytkie pola w bieżącym wierszu"))</f>
        <v/>
      </c>
    </row>
    <row r="12" spans="2:18" s="5" customFormat="1" ht="26.25" customHeight="1" thickBot="1" x14ac:dyDescent="0.2">
      <c r="B12" s="23" t="s">
        <v>205</v>
      </c>
      <c r="C12" s="23" t="s">
        <v>87</v>
      </c>
      <c r="D12" s="276"/>
      <c r="E12" s="546"/>
      <c r="F12" s="276"/>
      <c r="G12" s="546"/>
      <c r="H12" s="276"/>
      <c r="I12" s="546"/>
      <c r="J12" s="276"/>
      <c r="K12" s="546"/>
      <c r="L12" s="276"/>
      <c r="M12" s="546"/>
      <c r="N12" s="276"/>
      <c r="O12" s="546"/>
      <c r="P12" s="276"/>
      <c r="Q12" s="546"/>
      <c r="R12" s="215" t="str">
        <f>IF(COUNTBLANK(D12:Q12)=14,"",IF(COUNTBLANK(D12:Q12)=0,"Weryfikacja wiersza OK","Należy wypełnić wszytkie pola w bieżącym wierszu"))</f>
        <v/>
      </c>
    </row>
    <row r="13" spans="2:18" x14ac:dyDescent="0.25">
      <c r="J13" s="112"/>
      <c r="K13" s="112"/>
    </row>
    <row r="14" spans="2:18" x14ac:dyDescent="0.25">
      <c r="C14" s="2" t="s">
        <v>3590</v>
      </c>
      <c r="J14" s="633"/>
      <c r="K14" s="633"/>
    </row>
    <row r="15" spans="2:18" x14ac:dyDescent="0.25">
      <c r="C15" t="s">
        <v>205</v>
      </c>
      <c r="D15" s="217" t="str">
        <f>IF(ISBLANK(D12),"",IF(D12=SUM(D9:D10),"OK","Błąd obliczania sumy"))</f>
        <v/>
      </c>
      <c r="E15" s="217" t="str">
        <f t="shared" ref="E15:Q15" si="0">IF(ISBLANK(E12),"",IF(E12=SUM(E9:E10),"OK","Błąd obliczania sumy"))</f>
        <v/>
      </c>
      <c r="F15" s="217" t="str">
        <f>IF(ISBLANK(F12),"",IF(F12=SUM(F8:F10),"OK","Błąd obliczania sumy"))</f>
        <v/>
      </c>
      <c r="G15" s="217" t="str">
        <f>IF(ISBLANK(G12),"",IF(G12=SUM(G8:G10),"OK","Błąd obliczania sumy"))</f>
        <v/>
      </c>
      <c r="H15" s="217" t="str">
        <f t="shared" si="0"/>
        <v/>
      </c>
      <c r="I15" s="217" t="str">
        <f t="shared" si="0"/>
        <v/>
      </c>
      <c r="J15" s="217" t="str">
        <f t="shared" si="0"/>
        <v/>
      </c>
      <c r="K15" s="217" t="str">
        <f t="shared" si="0"/>
        <v/>
      </c>
      <c r="L15" s="217" t="str">
        <f t="shared" si="0"/>
        <v/>
      </c>
      <c r="M15" s="217" t="str">
        <f t="shared" si="0"/>
        <v/>
      </c>
      <c r="N15" s="217" t="str">
        <f t="shared" si="0"/>
        <v/>
      </c>
      <c r="O15" s="217" t="str">
        <f t="shared" si="0"/>
        <v/>
      </c>
      <c r="P15" s="217" t="str">
        <f t="shared" si="0"/>
        <v/>
      </c>
      <c r="Q15" s="217" t="str">
        <f t="shared" si="0"/>
        <v/>
      </c>
    </row>
    <row r="16" spans="2:18" x14ac:dyDescent="0.25">
      <c r="B16" s="632" t="str">
        <f>IF(COUNTBLANK(D15:Q15)=14,"",IF(COUNTIFS(D15:Q15,"OK")=14,"Weryfikacja arkusza OK","Arkusz jest niepoprawny"))</f>
        <v/>
      </c>
      <c r="C16" s="632"/>
      <c r="D16" s="632"/>
      <c r="E16" s="632"/>
      <c r="F16" s="632"/>
      <c r="G16" s="632"/>
      <c r="H16" s="632"/>
    </row>
    <row r="17" spans="2:8" x14ac:dyDescent="0.25">
      <c r="B17" s="632"/>
      <c r="C17" s="18" t="s">
        <v>3617</v>
      </c>
      <c r="D17" s="601" t="str">
        <f>IF(COUNTBLANK(R8:R12)=5,"",IF(AND(COUNTIF(R8:R12,"Weryfikacja wiersza OK")=5,COUNTIF(D15:Q15,"OK")=14),"Arkusz jest zwalidowany poprawnie","Arkusz jest niepoprawny"))</f>
        <v/>
      </c>
      <c r="E17" s="632"/>
      <c r="F17" s="632"/>
      <c r="G17" s="632"/>
      <c r="H17" s="632"/>
    </row>
    <row r="18" spans="2:8" x14ac:dyDescent="0.25">
      <c r="B18" s="632"/>
      <c r="C18" s="632"/>
      <c r="D18" s="632"/>
      <c r="E18" s="632"/>
      <c r="F18" s="632"/>
      <c r="G18" s="632"/>
      <c r="H18" s="632"/>
    </row>
    <row r="19" spans="2:8" x14ac:dyDescent="0.25">
      <c r="B19" s="632"/>
      <c r="C19" s="632"/>
      <c r="D19" s="632"/>
      <c r="E19" s="632"/>
      <c r="F19" s="632"/>
      <c r="G19" s="632"/>
      <c r="H19" s="632"/>
    </row>
    <row r="20" spans="2:8" x14ac:dyDescent="0.25">
      <c r="B20" s="632"/>
      <c r="C20" s="632"/>
      <c r="D20" s="632"/>
      <c r="E20" s="632"/>
      <c r="F20" s="632"/>
      <c r="G20" s="632"/>
      <c r="H20" s="632"/>
    </row>
    <row r="21" spans="2:8" x14ac:dyDescent="0.25">
      <c r="B21" s="632"/>
      <c r="C21" s="632"/>
      <c r="D21" s="632"/>
      <c r="E21" s="632"/>
      <c r="F21" s="632"/>
      <c r="G21" s="632"/>
      <c r="H21" s="632"/>
    </row>
  </sheetData>
  <sheetProtection formatCells="0" formatColumns="0" formatRows="0"/>
  <mergeCells count="22">
    <mergeCell ref="J4:K4"/>
    <mergeCell ref="J5:J6"/>
    <mergeCell ref="K5:K6"/>
    <mergeCell ref="E5:E6"/>
    <mergeCell ref="F5:F6"/>
    <mergeCell ref="G5:G6"/>
    <mergeCell ref="P4:Q4"/>
    <mergeCell ref="P5:P6"/>
    <mergeCell ref="Q5:Q6"/>
    <mergeCell ref="B4:C7"/>
    <mergeCell ref="O5:O6"/>
    <mergeCell ref="L5:L6"/>
    <mergeCell ref="M5:M6"/>
    <mergeCell ref="N4:O4"/>
    <mergeCell ref="L4:M4"/>
    <mergeCell ref="D5:D6"/>
    <mergeCell ref="H5:H6"/>
    <mergeCell ref="I5:I6"/>
    <mergeCell ref="N5:N6"/>
    <mergeCell ref="D4:E4"/>
    <mergeCell ref="F4:G4"/>
    <mergeCell ref="H4:I4"/>
  </mergeCells>
  <conditionalFormatting sqref="D15:Q15">
    <cfRule type="containsText" dxfId="268" priority="4" operator="containsText" text="OK">
      <formula>NOT(ISERROR(SEARCH("OK",D15)))</formula>
    </cfRule>
  </conditionalFormatting>
  <conditionalFormatting sqref="R8:R12">
    <cfRule type="containsText" dxfId="267" priority="3" operator="containsText" text="Weryfikacja wiersza OK">
      <formula>NOT(ISERROR(SEARCH("Weryfikacja wiersza OK",R8)))</formula>
    </cfRule>
  </conditionalFormatting>
  <conditionalFormatting sqref="B16:H16 B18:H21 B17 E17:H17">
    <cfRule type="containsText" dxfId="266" priority="2" operator="containsText" text="Weryfikacja arkusza OK">
      <formula>NOT(ISERROR(SEARCH("Weryfikacja arkusza OK",B16)))</formula>
    </cfRule>
  </conditionalFormatting>
  <conditionalFormatting sqref="D17">
    <cfRule type="containsText" dxfId="265" priority="1" operator="containsText" text="Arkusz jest zwalidowany poprawnie">
      <formula>NOT(ISERROR(SEARCH("Arkusz jest zwalidowany poprawnie",D17)))</formula>
    </cfRule>
  </conditionalFormatting>
  <pageMargins left="0.7" right="0.7" top="0.75" bottom="0.75" header="0.3" footer="0.3"/>
  <pageSetup paperSize="9" orientation="portrait" r:id="rId1"/>
  <ignoredErrors>
    <ignoredError sqref="D15:Q15" formulaRange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topLeftCell="A10" workbookViewId="0">
      <selection activeCell="D8" sqref="D8:K25"/>
    </sheetView>
  </sheetViews>
  <sheetFormatPr defaultRowHeight="15" x14ac:dyDescent="0.25"/>
  <cols>
    <col min="2" max="2" width="12.5703125" customWidth="1"/>
    <col min="3" max="3" width="38.28515625" customWidth="1"/>
    <col min="4" max="11" width="13.85546875" customWidth="1"/>
  </cols>
  <sheetData>
    <row r="1" spans="2:12" ht="15.75" x14ac:dyDescent="0.25">
      <c r="B1" s="1" t="s">
        <v>329</v>
      </c>
    </row>
    <row r="2" spans="2:12" x14ac:dyDescent="0.25">
      <c r="B2" s="6" t="s">
        <v>1566</v>
      </c>
    </row>
    <row r="3" spans="2:12" ht="15.75" thickBot="1" x14ac:dyDescent="0.3"/>
    <row r="4" spans="2:12" ht="33" customHeight="1" x14ac:dyDescent="0.25">
      <c r="B4" s="1421"/>
      <c r="C4" s="1422"/>
      <c r="D4" s="1324" t="s">
        <v>318</v>
      </c>
      <c r="E4" s="1325"/>
      <c r="F4" s="1427" t="s">
        <v>299</v>
      </c>
      <c r="G4" s="1328"/>
      <c r="H4" s="1328" t="s">
        <v>78</v>
      </c>
      <c r="I4" s="1328"/>
      <c r="J4" s="1328" t="s">
        <v>89</v>
      </c>
      <c r="K4" s="1325"/>
      <c r="L4" s="288"/>
    </row>
    <row r="5" spans="2:12" x14ac:dyDescent="0.25">
      <c r="B5" s="1423"/>
      <c r="C5" s="1424"/>
      <c r="D5" s="1428" t="s">
        <v>79</v>
      </c>
      <c r="E5" s="1429" t="s">
        <v>11</v>
      </c>
      <c r="F5" s="1430" t="s">
        <v>79</v>
      </c>
      <c r="G5" s="1431" t="s">
        <v>11</v>
      </c>
      <c r="H5" s="1431" t="s">
        <v>79</v>
      </c>
      <c r="I5" s="1431" t="s">
        <v>11</v>
      </c>
      <c r="J5" s="1431" t="s">
        <v>79</v>
      </c>
      <c r="K5" s="1429" t="s">
        <v>11</v>
      </c>
      <c r="L5" s="288"/>
    </row>
    <row r="6" spans="2:12" ht="33.75" customHeight="1" x14ac:dyDescent="0.25">
      <c r="B6" s="1423"/>
      <c r="C6" s="1424"/>
      <c r="D6" s="1428"/>
      <c r="E6" s="1429"/>
      <c r="F6" s="1430"/>
      <c r="G6" s="1431"/>
      <c r="H6" s="1431"/>
      <c r="I6" s="1431"/>
      <c r="J6" s="1431"/>
      <c r="K6" s="1429"/>
      <c r="L6" s="288"/>
    </row>
    <row r="7" spans="2:12" ht="15.75" thickBot="1" x14ac:dyDescent="0.3">
      <c r="B7" s="1425"/>
      <c r="C7" s="1426"/>
      <c r="D7" s="858" t="s">
        <v>145</v>
      </c>
      <c r="E7" s="762" t="s">
        <v>146</v>
      </c>
      <c r="F7" s="761" t="s">
        <v>147</v>
      </c>
      <c r="G7" s="773" t="s">
        <v>148</v>
      </c>
      <c r="H7" s="773" t="s">
        <v>153</v>
      </c>
      <c r="I7" s="773" t="s">
        <v>149</v>
      </c>
      <c r="J7" s="773" t="s">
        <v>258</v>
      </c>
      <c r="K7" s="762" t="s">
        <v>259</v>
      </c>
      <c r="L7" s="288"/>
    </row>
    <row r="8" spans="2:12" ht="30" x14ac:dyDescent="0.25">
      <c r="B8" s="975" t="s">
        <v>1567</v>
      </c>
      <c r="C8" s="976" t="s">
        <v>1568</v>
      </c>
      <c r="D8" s="977"/>
      <c r="E8" s="977"/>
      <c r="F8" s="977"/>
      <c r="G8" s="977"/>
      <c r="H8" s="977"/>
      <c r="I8" s="977"/>
      <c r="J8" s="977"/>
      <c r="K8" s="977"/>
      <c r="L8" s="215" t="str">
        <f>IF(COUNTBLANK(D8:K8)=8,"",IF(COUNTBLANK(D8:K8)=0, "Weryfikacja wiersza OK","Należy wypełnić bieżący wiersz"))</f>
        <v/>
      </c>
    </row>
    <row r="9" spans="2:12" x14ac:dyDescent="0.25">
      <c r="B9" s="751" t="s">
        <v>1569</v>
      </c>
      <c r="C9" s="978" t="s">
        <v>80</v>
      </c>
      <c r="D9" s="979"/>
      <c r="E9" s="979"/>
      <c r="F9" s="979"/>
      <c r="G9" s="979"/>
      <c r="H9" s="979"/>
      <c r="I9" s="979"/>
      <c r="J9" s="979"/>
      <c r="K9" s="979"/>
      <c r="L9" s="215" t="str">
        <f t="shared" ref="L9:L25" si="0">IF(COUNTBLANK(D9:K9)=8,"",IF(COUNTBLANK(D9:K9)=0, "Weryfikacja wiersza OK","Należy wypełnić bieżący wiersz"))</f>
        <v/>
      </c>
    </row>
    <row r="10" spans="2:12" x14ac:dyDescent="0.25">
      <c r="B10" s="752" t="s">
        <v>1570</v>
      </c>
      <c r="C10" s="658" t="s">
        <v>81</v>
      </c>
      <c r="D10" s="862"/>
      <c r="E10" s="862"/>
      <c r="F10" s="862"/>
      <c r="G10" s="862"/>
      <c r="H10" s="862"/>
      <c r="I10" s="862"/>
      <c r="J10" s="862"/>
      <c r="K10" s="862"/>
      <c r="L10" s="215" t="str">
        <f t="shared" si="0"/>
        <v/>
      </c>
    </row>
    <row r="11" spans="2:12" x14ac:dyDescent="0.25">
      <c r="B11" s="752" t="s">
        <v>1571</v>
      </c>
      <c r="C11" s="658" t="s">
        <v>1572</v>
      </c>
      <c r="D11" s="862"/>
      <c r="E11" s="862"/>
      <c r="F11" s="862"/>
      <c r="G11" s="862"/>
      <c r="H11" s="862"/>
      <c r="I11" s="862"/>
      <c r="J11" s="862"/>
      <c r="K11" s="862"/>
      <c r="L11" s="215" t="str">
        <f t="shared" si="0"/>
        <v/>
      </c>
    </row>
    <row r="12" spans="2:12" ht="15.75" thickBot="1" x14ac:dyDescent="0.3">
      <c r="B12" s="885" t="s">
        <v>1573</v>
      </c>
      <c r="C12" s="980" t="s">
        <v>1574</v>
      </c>
      <c r="D12" s="981"/>
      <c r="E12" s="981"/>
      <c r="F12" s="981"/>
      <c r="G12" s="981"/>
      <c r="H12" s="981"/>
      <c r="I12" s="981"/>
      <c r="J12" s="981"/>
      <c r="K12" s="981"/>
      <c r="L12" s="215" t="str">
        <f t="shared" si="0"/>
        <v/>
      </c>
    </row>
    <row r="13" spans="2:12" ht="60" x14ac:dyDescent="0.25">
      <c r="B13" s="975" t="s">
        <v>1575</v>
      </c>
      <c r="C13" s="976" t="s">
        <v>3318</v>
      </c>
      <c r="D13" s="982"/>
      <c r="E13" s="982"/>
      <c r="F13" s="982"/>
      <c r="G13" s="982"/>
      <c r="H13" s="982"/>
      <c r="I13" s="982"/>
      <c r="J13" s="982"/>
      <c r="K13" s="982"/>
      <c r="L13" s="215" t="str">
        <f t="shared" si="0"/>
        <v/>
      </c>
    </row>
    <row r="14" spans="2:12" x14ac:dyDescent="0.25">
      <c r="B14" s="751" t="s">
        <v>1576</v>
      </c>
      <c r="C14" s="978" t="s">
        <v>80</v>
      </c>
      <c r="D14" s="979"/>
      <c r="E14" s="979"/>
      <c r="F14" s="979"/>
      <c r="G14" s="979"/>
      <c r="H14" s="979"/>
      <c r="I14" s="979"/>
      <c r="J14" s="979"/>
      <c r="K14" s="979"/>
      <c r="L14" s="215" t="str">
        <f t="shared" si="0"/>
        <v/>
      </c>
    </row>
    <row r="15" spans="2:12" x14ac:dyDescent="0.25">
      <c r="B15" s="752" t="s">
        <v>1577</v>
      </c>
      <c r="C15" s="658" t="s">
        <v>81</v>
      </c>
      <c r="D15" s="862"/>
      <c r="E15" s="862"/>
      <c r="F15" s="862"/>
      <c r="G15" s="862"/>
      <c r="H15" s="862"/>
      <c r="I15" s="862"/>
      <c r="J15" s="862"/>
      <c r="K15" s="862"/>
      <c r="L15" s="215" t="str">
        <f t="shared" si="0"/>
        <v/>
      </c>
    </row>
    <row r="16" spans="2:12" ht="30" x14ac:dyDescent="0.25">
      <c r="B16" s="752" t="s">
        <v>1578</v>
      </c>
      <c r="C16" s="658" t="s">
        <v>17</v>
      </c>
      <c r="D16" s="862"/>
      <c r="E16" s="862"/>
      <c r="F16" s="862"/>
      <c r="G16" s="862"/>
      <c r="H16" s="862"/>
      <c r="I16" s="862"/>
      <c r="J16" s="862"/>
      <c r="K16" s="862"/>
      <c r="L16" s="215" t="str">
        <f t="shared" si="0"/>
        <v/>
      </c>
    </row>
    <row r="17" spans="2:12" x14ac:dyDescent="0.25">
      <c r="B17" s="752" t="s">
        <v>1579</v>
      </c>
      <c r="C17" s="658" t="s">
        <v>1572</v>
      </c>
      <c r="D17" s="862"/>
      <c r="E17" s="862"/>
      <c r="F17" s="862"/>
      <c r="G17" s="862"/>
      <c r="H17" s="862"/>
      <c r="I17" s="862"/>
      <c r="J17" s="862"/>
      <c r="K17" s="862"/>
      <c r="L17" s="215" t="str">
        <f t="shared" si="0"/>
        <v/>
      </c>
    </row>
    <row r="18" spans="2:12" ht="15.75" thickBot="1" x14ac:dyDescent="0.3">
      <c r="B18" s="885" t="s">
        <v>1580</v>
      </c>
      <c r="C18" s="980" t="s">
        <v>1574</v>
      </c>
      <c r="D18" s="981"/>
      <c r="E18" s="981"/>
      <c r="F18" s="981"/>
      <c r="G18" s="981"/>
      <c r="H18" s="981"/>
      <c r="I18" s="981"/>
      <c r="J18" s="981"/>
      <c r="K18" s="981"/>
      <c r="L18" s="215" t="str">
        <f t="shared" si="0"/>
        <v/>
      </c>
    </row>
    <row r="19" spans="2:12" x14ac:dyDescent="0.25">
      <c r="B19" s="975" t="s">
        <v>1581</v>
      </c>
      <c r="C19" s="976" t="s">
        <v>1582</v>
      </c>
      <c r="D19" s="982"/>
      <c r="E19" s="982"/>
      <c r="F19" s="982"/>
      <c r="G19" s="982"/>
      <c r="H19" s="982"/>
      <c r="I19" s="982"/>
      <c r="J19" s="982"/>
      <c r="K19" s="982"/>
      <c r="L19" s="215" t="str">
        <f t="shared" si="0"/>
        <v/>
      </c>
    </row>
    <row r="20" spans="2:12" x14ac:dyDescent="0.25">
      <c r="B20" s="751" t="s">
        <v>1583</v>
      </c>
      <c r="C20" s="978" t="s">
        <v>80</v>
      </c>
      <c r="D20" s="979"/>
      <c r="E20" s="979"/>
      <c r="F20" s="979"/>
      <c r="G20" s="979"/>
      <c r="H20" s="979"/>
      <c r="I20" s="979"/>
      <c r="J20" s="979"/>
      <c r="K20" s="979"/>
      <c r="L20" s="215" t="str">
        <f t="shared" si="0"/>
        <v/>
      </c>
    </row>
    <row r="21" spans="2:12" x14ac:dyDescent="0.25">
      <c r="B21" s="752" t="s">
        <v>1584</v>
      </c>
      <c r="C21" s="658" t="s">
        <v>81</v>
      </c>
      <c r="D21" s="862"/>
      <c r="E21" s="862"/>
      <c r="F21" s="862"/>
      <c r="G21" s="862"/>
      <c r="H21" s="862"/>
      <c r="I21" s="862"/>
      <c r="J21" s="862"/>
      <c r="K21" s="862"/>
      <c r="L21" s="215" t="str">
        <f t="shared" si="0"/>
        <v/>
      </c>
    </row>
    <row r="22" spans="2:12" ht="30" x14ac:dyDescent="0.25">
      <c r="B22" s="752" t="s">
        <v>1585</v>
      </c>
      <c r="C22" s="658" t="s">
        <v>17</v>
      </c>
      <c r="D22" s="862"/>
      <c r="E22" s="862"/>
      <c r="F22" s="862"/>
      <c r="G22" s="862"/>
      <c r="H22" s="862"/>
      <c r="I22" s="862"/>
      <c r="J22" s="862"/>
      <c r="K22" s="862"/>
      <c r="L22" s="215" t="str">
        <f t="shared" si="0"/>
        <v/>
      </c>
    </row>
    <row r="23" spans="2:12" x14ac:dyDescent="0.25">
      <c r="B23" s="752" t="s">
        <v>1586</v>
      </c>
      <c r="C23" s="658" t="s">
        <v>1572</v>
      </c>
      <c r="D23" s="862"/>
      <c r="E23" s="862"/>
      <c r="F23" s="862"/>
      <c r="G23" s="862"/>
      <c r="H23" s="862"/>
      <c r="I23" s="862"/>
      <c r="J23" s="862"/>
      <c r="K23" s="862"/>
      <c r="L23" s="215" t="str">
        <f t="shared" si="0"/>
        <v/>
      </c>
    </row>
    <row r="24" spans="2:12" ht="15.75" thickBot="1" x14ac:dyDescent="0.3">
      <c r="B24" s="753" t="s">
        <v>1587</v>
      </c>
      <c r="C24" s="754" t="s">
        <v>1574</v>
      </c>
      <c r="D24" s="866"/>
      <c r="E24" s="866"/>
      <c r="F24" s="866"/>
      <c r="G24" s="866"/>
      <c r="H24" s="866"/>
      <c r="I24" s="866"/>
      <c r="J24" s="866"/>
      <c r="K24" s="866"/>
      <c r="L24" s="215" t="str">
        <f t="shared" si="0"/>
        <v/>
      </c>
    </row>
    <row r="25" spans="2:12" ht="15.75" thickBot="1" x14ac:dyDescent="0.3">
      <c r="B25" s="756" t="s">
        <v>1588</v>
      </c>
      <c r="C25" s="983" t="s">
        <v>87</v>
      </c>
      <c r="D25" s="779"/>
      <c r="E25" s="779"/>
      <c r="F25" s="779"/>
      <c r="G25" s="779"/>
      <c r="H25" s="779"/>
      <c r="I25" s="779"/>
      <c r="J25" s="779"/>
      <c r="K25" s="779"/>
      <c r="L25" s="215" t="str">
        <f t="shared" si="0"/>
        <v/>
      </c>
    </row>
    <row r="27" spans="2:12" x14ac:dyDescent="0.25">
      <c r="C27" s="2" t="s">
        <v>3590</v>
      </c>
    </row>
    <row r="28" spans="2:12" x14ac:dyDescent="0.25">
      <c r="C28" t="s">
        <v>1567</v>
      </c>
      <c r="D28" s="601" t="str">
        <f>IF(D8="","",IF(ROUND(SUM(D9:D12),2)=ROUND(D8,2),"OK","Błąd sumy częściowej"))</f>
        <v/>
      </c>
      <c r="E28" s="601" t="str">
        <f t="shared" ref="E28:K28" si="1">IF(E8="","",IF(ROUND(SUM(E9:E12),2)=ROUND(E8,2),"OK","Błąd sumy częściowej"))</f>
        <v/>
      </c>
      <c r="F28" s="601" t="str">
        <f t="shared" si="1"/>
        <v/>
      </c>
      <c r="G28" s="601" t="str">
        <f t="shared" si="1"/>
        <v/>
      </c>
      <c r="H28" s="601" t="str">
        <f t="shared" si="1"/>
        <v/>
      </c>
      <c r="I28" s="601" t="str">
        <f t="shared" si="1"/>
        <v/>
      </c>
      <c r="J28" s="601" t="str">
        <f t="shared" si="1"/>
        <v/>
      </c>
      <c r="K28" s="601" t="str">
        <f t="shared" si="1"/>
        <v/>
      </c>
    </row>
    <row r="29" spans="2:12" x14ac:dyDescent="0.25">
      <c r="C29" t="s">
        <v>1575</v>
      </c>
      <c r="D29" s="601" t="str">
        <f>IF(D13="","",IF(ROUND(SUM(D14:D18),2)=ROUND(D13,2),"OK","Błąd sumy częściowej"))</f>
        <v/>
      </c>
      <c r="E29" s="601" t="str">
        <f t="shared" ref="E29:K29" si="2">IF(E13="","",IF(ROUND(SUM(E14:E18),2)=ROUND(E13,2),"OK","Błąd sumy częściowej"))</f>
        <v/>
      </c>
      <c r="F29" s="601" t="str">
        <f t="shared" si="2"/>
        <v/>
      </c>
      <c r="G29" s="601" t="str">
        <f t="shared" si="2"/>
        <v/>
      </c>
      <c r="H29" s="601" t="str">
        <f t="shared" si="2"/>
        <v/>
      </c>
      <c r="I29" s="601" t="str">
        <f t="shared" si="2"/>
        <v/>
      </c>
      <c r="J29" s="601" t="str">
        <f t="shared" si="2"/>
        <v/>
      </c>
      <c r="K29" s="601" t="str">
        <f t="shared" si="2"/>
        <v/>
      </c>
    </row>
    <row r="30" spans="2:12" x14ac:dyDescent="0.25">
      <c r="C30" t="s">
        <v>1581</v>
      </c>
      <c r="D30" s="601" t="str">
        <f>IF(D19="","",IF(ROUND(SUM(D20:D24),2)=ROUND(D19,2),"OK","Błąd sumy częściowej"))</f>
        <v/>
      </c>
      <c r="E30" s="601" t="str">
        <f>IF(E19="","",IF(ROUND(SUM(E20:E24),2)=ROUND(E19,2),"OK","Błąd sumy częściowej"))</f>
        <v/>
      </c>
      <c r="F30" s="601" t="str">
        <f t="shared" ref="F30:K30" si="3">IF(F19="","",IF(ROUND(SUM(F20:F24),2)=ROUND(F19,2),"OK","Błąd sumy częściowej"))</f>
        <v/>
      </c>
      <c r="G30" s="601" t="str">
        <f t="shared" si="3"/>
        <v/>
      </c>
      <c r="H30" s="601" t="str">
        <f t="shared" si="3"/>
        <v/>
      </c>
      <c r="I30" s="601" t="str">
        <f t="shared" si="3"/>
        <v/>
      </c>
      <c r="J30" s="601" t="str">
        <f t="shared" si="3"/>
        <v/>
      </c>
      <c r="K30" s="601" t="str">
        <f t="shared" si="3"/>
        <v/>
      </c>
    </row>
    <row r="31" spans="2:12" x14ac:dyDescent="0.25">
      <c r="C31" t="s">
        <v>1588</v>
      </c>
      <c r="D31" s="601" t="str">
        <f>IF(D25="","",IF(ROUND(SUM(D8,D13,D19),2)=ROUND(D25,2),"OK","Błąd sumy częściowej"))</f>
        <v/>
      </c>
      <c r="E31" s="601" t="str">
        <f t="shared" ref="E31:K31" si="4">IF(E25="","",IF(ROUND(SUM(E8,E13,E19),2)=ROUND(E25,2),"OK","Błąd sumy częściowej"))</f>
        <v/>
      </c>
      <c r="F31" s="601" t="str">
        <f t="shared" si="4"/>
        <v/>
      </c>
      <c r="G31" s="601" t="str">
        <f t="shared" si="4"/>
        <v/>
      </c>
      <c r="H31" s="601" t="str">
        <f t="shared" si="4"/>
        <v/>
      </c>
      <c r="I31" s="601" t="str">
        <f t="shared" si="4"/>
        <v/>
      </c>
      <c r="J31" s="601" t="str">
        <f t="shared" si="4"/>
        <v/>
      </c>
      <c r="K31" s="601" t="str">
        <f t="shared" si="4"/>
        <v/>
      </c>
    </row>
    <row r="33" spans="3:4" x14ac:dyDescent="0.25">
      <c r="C33" s="18" t="s">
        <v>3617</v>
      </c>
      <c r="D33" s="601" t="str">
        <f>IF(COUNTBLANK(L8:L25)=18,"",IF(AND(COUNTIF(L8:L25,"Weryfikacja wiersza OK")=18,COUNTIF(D28:K31,"OK")=32),"Arkusz jest zwalidowany poprawnie","Arkusz jest niepoprawny"))</f>
        <v/>
      </c>
    </row>
  </sheetData>
  <mergeCells count="13">
    <mergeCell ref="B4:C7"/>
    <mergeCell ref="D4:E4"/>
    <mergeCell ref="F4:G4"/>
    <mergeCell ref="H4:I4"/>
    <mergeCell ref="J4:K4"/>
    <mergeCell ref="D5:D6"/>
    <mergeCell ref="E5:E6"/>
    <mergeCell ref="F5:F6"/>
    <mergeCell ref="G5:G6"/>
    <mergeCell ref="H5:H6"/>
    <mergeCell ref="I5:I6"/>
    <mergeCell ref="J5:J6"/>
    <mergeCell ref="K5:K6"/>
  </mergeCells>
  <conditionalFormatting sqref="L8:L25">
    <cfRule type="containsText" dxfId="264" priority="3" operator="containsText" text="Weryfikacja wiersza OK">
      <formula>NOT(ISERROR(SEARCH("Weryfikacja wiersza OK",L8)))</formula>
    </cfRule>
  </conditionalFormatting>
  <conditionalFormatting sqref="D28:K31">
    <cfRule type="containsText" dxfId="263" priority="2" operator="containsText" text="OK">
      <formula>NOT(ISERROR(SEARCH("OK",D28)))</formula>
    </cfRule>
  </conditionalFormatting>
  <conditionalFormatting sqref="D33">
    <cfRule type="containsText" dxfId="262" priority="1" operator="containsText" text="Arkusz jest zwalidowany poprawnie">
      <formula>NOT(ISERROR(SEARCH("Arkusz jest zwalidowany poprawnie",D33)))</formula>
    </cfRule>
  </conditionalFormatting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1"/>
  <sheetViews>
    <sheetView workbookViewId="0">
      <selection activeCell="D6" sqref="D6:N36"/>
    </sheetView>
  </sheetViews>
  <sheetFormatPr defaultRowHeight="15" x14ac:dyDescent="0.25"/>
  <cols>
    <col min="2" max="2" width="12.28515625" customWidth="1"/>
    <col min="3" max="3" width="26.7109375" customWidth="1"/>
    <col min="4" max="8" width="13.7109375" customWidth="1"/>
    <col min="9" max="9" width="14.5703125" customWidth="1"/>
    <col min="10" max="10" width="13.7109375" customWidth="1"/>
    <col min="11" max="12" width="16.140625" customWidth="1"/>
    <col min="13" max="14" width="13.7109375" customWidth="1"/>
  </cols>
  <sheetData>
    <row r="1" spans="2:15" ht="15.75" x14ac:dyDescent="0.25">
      <c r="B1" s="1" t="s">
        <v>329</v>
      </c>
    </row>
    <row r="2" spans="2:15" x14ac:dyDescent="0.25">
      <c r="B2" s="6" t="s">
        <v>1627</v>
      </c>
    </row>
    <row r="3" spans="2:15" ht="15.75" thickBot="1" x14ac:dyDescent="0.3"/>
    <row r="4" spans="2:15" ht="75" x14ac:dyDescent="0.25">
      <c r="B4" s="1432"/>
      <c r="C4" s="1434" t="s">
        <v>1589</v>
      </c>
      <c r="D4" s="786" t="s">
        <v>1590</v>
      </c>
      <c r="E4" s="786" t="s">
        <v>1591</v>
      </c>
      <c r="F4" s="786" t="s">
        <v>11</v>
      </c>
      <c r="G4" s="786" t="s">
        <v>3319</v>
      </c>
      <c r="H4" s="786" t="s">
        <v>3320</v>
      </c>
      <c r="I4" s="786" t="s">
        <v>1592</v>
      </c>
      <c r="J4" s="786" t="s">
        <v>128</v>
      </c>
      <c r="K4" s="786" t="s">
        <v>1593</v>
      </c>
      <c r="L4" s="786" t="s">
        <v>1594</v>
      </c>
      <c r="M4" s="786" t="s">
        <v>726</v>
      </c>
      <c r="N4" s="787" t="s">
        <v>1595</v>
      </c>
    </row>
    <row r="5" spans="2:15" ht="15.75" thickBot="1" x14ac:dyDescent="0.3">
      <c r="B5" s="1433"/>
      <c r="C5" s="1435"/>
      <c r="D5" s="773" t="s">
        <v>146</v>
      </c>
      <c r="E5" s="773" t="s">
        <v>147</v>
      </c>
      <c r="F5" s="773" t="s">
        <v>148</v>
      </c>
      <c r="G5" s="773" t="s">
        <v>153</v>
      </c>
      <c r="H5" s="773" t="s">
        <v>149</v>
      </c>
      <c r="I5" s="773" t="s">
        <v>258</v>
      </c>
      <c r="J5" s="773" t="s">
        <v>259</v>
      </c>
      <c r="K5" s="773" t="s">
        <v>260</v>
      </c>
      <c r="L5" s="773" t="s">
        <v>261</v>
      </c>
      <c r="M5" s="773" t="s">
        <v>262</v>
      </c>
      <c r="N5" s="762" t="s">
        <v>263</v>
      </c>
    </row>
    <row r="6" spans="2:15" x14ac:dyDescent="0.25">
      <c r="B6" s="751" t="s">
        <v>1596</v>
      </c>
      <c r="C6" s="984"/>
      <c r="D6" s="984"/>
      <c r="E6" s="985"/>
      <c r="F6" s="985"/>
      <c r="G6" s="985"/>
      <c r="H6" s="985"/>
      <c r="I6" s="986"/>
      <c r="J6" s="985"/>
      <c r="K6" s="985"/>
      <c r="L6" s="985"/>
      <c r="M6" s="985"/>
      <c r="N6" s="987"/>
      <c r="O6" s="215" t="str">
        <f>IF(COUNTBLANK(D6:N6)=11,"",IF(COUNTBLANK(D6:N6)=0,"Weryfikacja wiersza OK","Należy wypełnić bieżący wiersz"))</f>
        <v/>
      </c>
    </row>
    <row r="7" spans="2:15" x14ac:dyDescent="0.25">
      <c r="B7" s="752" t="s">
        <v>1597</v>
      </c>
      <c r="C7" s="988"/>
      <c r="D7" s="988"/>
      <c r="E7" s="775"/>
      <c r="F7" s="775"/>
      <c r="G7" s="775"/>
      <c r="H7" s="775"/>
      <c r="I7" s="989"/>
      <c r="J7" s="775"/>
      <c r="K7" s="775"/>
      <c r="L7" s="775"/>
      <c r="M7" s="775"/>
      <c r="N7" s="765"/>
      <c r="O7" s="215" t="str">
        <f t="shared" ref="O7:O35" si="0">IF(COUNTBLANK(D7:N7)=11,"",IF(COUNTBLANK(D7:N7)=0,"Weryfikacja wiersza OK","Należy wypełnić bieżący wiersz"))</f>
        <v/>
      </c>
    </row>
    <row r="8" spans="2:15" x14ac:dyDescent="0.25">
      <c r="B8" s="752" t="s">
        <v>1598</v>
      </c>
      <c r="C8" s="988"/>
      <c r="D8" s="988"/>
      <c r="E8" s="775"/>
      <c r="F8" s="775"/>
      <c r="G8" s="775"/>
      <c r="H8" s="775"/>
      <c r="I8" s="989"/>
      <c r="J8" s="775"/>
      <c r="K8" s="775"/>
      <c r="L8" s="775"/>
      <c r="M8" s="775"/>
      <c r="N8" s="765"/>
      <c r="O8" s="215" t="str">
        <f t="shared" si="0"/>
        <v/>
      </c>
    </row>
    <row r="9" spans="2:15" x14ac:dyDescent="0.25">
      <c r="B9" s="752" t="s">
        <v>1599</v>
      </c>
      <c r="C9" s="988"/>
      <c r="D9" s="988"/>
      <c r="E9" s="775"/>
      <c r="F9" s="775"/>
      <c r="G9" s="775"/>
      <c r="H9" s="775"/>
      <c r="I9" s="989"/>
      <c r="J9" s="775"/>
      <c r="K9" s="775"/>
      <c r="L9" s="775"/>
      <c r="M9" s="775"/>
      <c r="N9" s="765"/>
      <c r="O9" s="215" t="str">
        <f t="shared" si="0"/>
        <v/>
      </c>
    </row>
    <row r="10" spans="2:15" x14ac:dyDescent="0.25">
      <c r="B10" s="752" t="s">
        <v>1600</v>
      </c>
      <c r="C10" s="988"/>
      <c r="D10" s="988"/>
      <c r="E10" s="775"/>
      <c r="F10" s="775"/>
      <c r="G10" s="775"/>
      <c r="H10" s="775"/>
      <c r="I10" s="989"/>
      <c r="J10" s="775"/>
      <c r="K10" s="775"/>
      <c r="L10" s="775"/>
      <c r="M10" s="775"/>
      <c r="N10" s="765"/>
      <c r="O10" s="215" t="str">
        <f t="shared" si="0"/>
        <v/>
      </c>
    </row>
    <row r="11" spans="2:15" x14ac:dyDescent="0.25">
      <c r="B11" s="752" t="s">
        <v>1601</v>
      </c>
      <c r="C11" s="988"/>
      <c r="D11" s="988"/>
      <c r="E11" s="775"/>
      <c r="F11" s="775"/>
      <c r="G11" s="775"/>
      <c r="H11" s="775"/>
      <c r="I11" s="989"/>
      <c r="J11" s="775"/>
      <c r="K11" s="775"/>
      <c r="L11" s="775"/>
      <c r="M11" s="775"/>
      <c r="N11" s="765"/>
      <c r="O11" s="215" t="str">
        <f t="shared" si="0"/>
        <v/>
      </c>
    </row>
    <row r="12" spans="2:15" x14ac:dyDescent="0.25">
      <c r="B12" s="752" t="s">
        <v>1602</v>
      </c>
      <c r="C12" s="988"/>
      <c r="D12" s="988"/>
      <c r="E12" s="775"/>
      <c r="F12" s="775"/>
      <c r="G12" s="775"/>
      <c r="H12" s="775"/>
      <c r="I12" s="989"/>
      <c r="J12" s="775"/>
      <c r="K12" s="775"/>
      <c r="L12" s="775"/>
      <c r="M12" s="775"/>
      <c r="N12" s="765"/>
      <c r="O12" s="215" t="str">
        <f t="shared" si="0"/>
        <v/>
      </c>
    </row>
    <row r="13" spans="2:15" x14ac:dyDescent="0.25">
      <c r="B13" s="752" t="s">
        <v>1603</v>
      </c>
      <c r="C13" s="988"/>
      <c r="D13" s="988"/>
      <c r="E13" s="775"/>
      <c r="F13" s="775"/>
      <c r="G13" s="775"/>
      <c r="H13" s="775"/>
      <c r="I13" s="989"/>
      <c r="J13" s="775"/>
      <c r="K13" s="775"/>
      <c r="L13" s="775"/>
      <c r="M13" s="775"/>
      <c r="N13" s="765"/>
      <c r="O13" s="215" t="str">
        <f t="shared" si="0"/>
        <v/>
      </c>
    </row>
    <row r="14" spans="2:15" x14ac:dyDescent="0.25">
      <c r="B14" s="752" t="s">
        <v>1604</v>
      </c>
      <c r="C14" s="988"/>
      <c r="D14" s="988"/>
      <c r="E14" s="775"/>
      <c r="F14" s="775"/>
      <c r="G14" s="775"/>
      <c r="H14" s="775"/>
      <c r="I14" s="989"/>
      <c r="J14" s="775"/>
      <c r="K14" s="775"/>
      <c r="L14" s="775"/>
      <c r="M14" s="775"/>
      <c r="N14" s="765"/>
      <c r="O14" s="215" t="str">
        <f t="shared" si="0"/>
        <v/>
      </c>
    </row>
    <row r="15" spans="2:15" x14ac:dyDescent="0.25">
      <c r="B15" s="752" t="s">
        <v>1605</v>
      </c>
      <c r="C15" s="988"/>
      <c r="D15" s="988"/>
      <c r="E15" s="775"/>
      <c r="F15" s="775"/>
      <c r="G15" s="775"/>
      <c r="H15" s="775"/>
      <c r="I15" s="989"/>
      <c r="J15" s="775"/>
      <c r="K15" s="775"/>
      <c r="L15" s="775"/>
      <c r="M15" s="775"/>
      <c r="N15" s="765"/>
      <c r="O15" s="215" t="str">
        <f t="shared" si="0"/>
        <v/>
      </c>
    </row>
    <row r="16" spans="2:15" x14ac:dyDescent="0.25">
      <c r="B16" s="752" t="s">
        <v>1606</v>
      </c>
      <c r="C16" s="988"/>
      <c r="D16" s="988"/>
      <c r="E16" s="775"/>
      <c r="F16" s="775"/>
      <c r="G16" s="775"/>
      <c r="H16" s="775"/>
      <c r="I16" s="989"/>
      <c r="J16" s="775"/>
      <c r="K16" s="775"/>
      <c r="L16" s="775"/>
      <c r="M16" s="775"/>
      <c r="N16" s="765"/>
      <c r="O16" s="215" t="str">
        <f t="shared" si="0"/>
        <v/>
      </c>
    </row>
    <row r="17" spans="2:15" x14ac:dyDescent="0.25">
      <c r="B17" s="752" t="s">
        <v>1607</v>
      </c>
      <c r="C17" s="988"/>
      <c r="D17" s="988"/>
      <c r="E17" s="775"/>
      <c r="F17" s="775"/>
      <c r="G17" s="775"/>
      <c r="H17" s="775"/>
      <c r="I17" s="989"/>
      <c r="J17" s="775"/>
      <c r="K17" s="775"/>
      <c r="L17" s="775"/>
      <c r="M17" s="775"/>
      <c r="N17" s="765"/>
      <c r="O17" s="215" t="str">
        <f t="shared" si="0"/>
        <v/>
      </c>
    </row>
    <row r="18" spans="2:15" x14ac:dyDescent="0.25">
      <c r="B18" s="752" t="s">
        <v>1608</v>
      </c>
      <c r="C18" s="988"/>
      <c r="D18" s="988"/>
      <c r="E18" s="775"/>
      <c r="F18" s="775"/>
      <c r="G18" s="775"/>
      <c r="H18" s="775"/>
      <c r="I18" s="989"/>
      <c r="J18" s="775"/>
      <c r="K18" s="775"/>
      <c r="L18" s="775"/>
      <c r="M18" s="775"/>
      <c r="N18" s="765"/>
      <c r="O18" s="215" t="str">
        <f t="shared" si="0"/>
        <v/>
      </c>
    </row>
    <row r="19" spans="2:15" x14ac:dyDescent="0.25">
      <c r="B19" s="752" t="s">
        <v>1609</v>
      </c>
      <c r="C19" s="988"/>
      <c r="D19" s="988"/>
      <c r="E19" s="775"/>
      <c r="F19" s="775"/>
      <c r="G19" s="775"/>
      <c r="H19" s="775"/>
      <c r="I19" s="989"/>
      <c r="J19" s="775"/>
      <c r="K19" s="775"/>
      <c r="L19" s="775"/>
      <c r="M19" s="775"/>
      <c r="N19" s="765"/>
      <c r="O19" s="215" t="str">
        <f t="shared" si="0"/>
        <v/>
      </c>
    </row>
    <row r="20" spans="2:15" x14ac:dyDescent="0.25">
      <c r="B20" s="752" t="s">
        <v>1610</v>
      </c>
      <c r="C20" s="988"/>
      <c r="D20" s="988"/>
      <c r="E20" s="775"/>
      <c r="F20" s="775"/>
      <c r="G20" s="775"/>
      <c r="H20" s="775"/>
      <c r="I20" s="989"/>
      <c r="J20" s="775"/>
      <c r="K20" s="775"/>
      <c r="L20" s="775"/>
      <c r="M20" s="775"/>
      <c r="N20" s="765"/>
      <c r="O20" s="215" t="str">
        <f t="shared" si="0"/>
        <v/>
      </c>
    </row>
    <row r="21" spans="2:15" x14ac:dyDescent="0.25">
      <c r="B21" s="752" t="s">
        <v>1611</v>
      </c>
      <c r="C21" s="988"/>
      <c r="D21" s="988"/>
      <c r="E21" s="775"/>
      <c r="F21" s="775"/>
      <c r="G21" s="775"/>
      <c r="H21" s="775"/>
      <c r="I21" s="989"/>
      <c r="J21" s="775"/>
      <c r="K21" s="775"/>
      <c r="L21" s="775"/>
      <c r="M21" s="775"/>
      <c r="N21" s="765"/>
      <c r="O21" s="215" t="str">
        <f t="shared" si="0"/>
        <v/>
      </c>
    </row>
    <row r="22" spans="2:15" x14ac:dyDescent="0.25">
      <c r="B22" s="752" t="s">
        <v>1612</v>
      </c>
      <c r="C22" s="988"/>
      <c r="D22" s="988"/>
      <c r="E22" s="775"/>
      <c r="F22" s="775"/>
      <c r="G22" s="775"/>
      <c r="H22" s="775"/>
      <c r="I22" s="989"/>
      <c r="J22" s="775"/>
      <c r="K22" s="775"/>
      <c r="L22" s="775"/>
      <c r="M22" s="775"/>
      <c r="N22" s="765"/>
      <c r="O22" s="215" t="str">
        <f t="shared" si="0"/>
        <v/>
      </c>
    </row>
    <row r="23" spans="2:15" x14ac:dyDescent="0.25">
      <c r="B23" s="752" t="s">
        <v>1613</v>
      </c>
      <c r="C23" s="988"/>
      <c r="D23" s="988"/>
      <c r="E23" s="775"/>
      <c r="F23" s="775"/>
      <c r="G23" s="775"/>
      <c r="H23" s="775"/>
      <c r="I23" s="989"/>
      <c r="J23" s="775"/>
      <c r="K23" s="775"/>
      <c r="L23" s="775"/>
      <c r="M23" s="775"/>
      <c r="N23" s="765"/>
      <c r="O23" s="215" t="str">
        <f t="shared" si="0"/>
        <v/>
      </c>
    </row>
    <row r="24" spans="2:15" x14ac:dyDescent="0.25">
      <c r="B24" s="752" t="s">
        <v>1614</v>
      </c>
      <c r="C24" s="988"/>
      <c r="D24" s="988"/>
      <c r="E24" s="775"/>
      <c r="F24" s="775"/>
      <c r="G24" s="775"/>
      <c r="H24" s="775"/>
      <c r="I24" s="989"/>
      <c r="J24" s="775"/>
      <c r="K24" s="775"/>
      <c r="L24" s="775"/>
      <c r="M24" s="775"/>
      <c r="N24" s="765"/>
      <c r="O24" s="215" t="str">
        <f t="shared" si="0"/>
        <v/>
      </c>
    </row>
    <row r="25" spans="2:15" x14ac:dyDescent="0.25">
      <c r="B25" s="752" t="s">
        <v>1615</v>
      </c>
      <c r="C25" s="988"/>
      <c r="D25" s="988"/>
      <c r="E25" s="775"/>
      <c r="F25" s="775"/>
      <c r="G25" s="775"/>
      <c r="H25" s="775"/>
      <c r="I25" s="989"/>
      <c r="J25" s="775"/>
      <c r="K25" s="775"/>
      <c r="L25" s="775"/>
      <c r="M25" s="775"/>
      <c r="N25" s="765"/>
      <c r="O25" s="215" t="str">
        <f t="shared" si="0"/>
        <v/>
      </c>
    </row>
    <row r="26" spans="2:15" x14ac:dyDescent="0.25">
      <c r="B26" s="752" t="s">
        <v>1616</v>
      </c>
      <c r="C26" s="988"/>
      <c r="D26" s="988"/>
      <c r="E26" s="775"/>
      <c r="F26" s="775"/>
      <c r="G26" s="775"/>
      <c r="H26" s="775"/>
      <c r="I26" s="989"/>
      <c r="J26" s="775"/>
      <c r="K26" s="775"/>
      <c r="L26" s="775"/>
      <c r="M26" s="775"/>
      <c r="N26" s="765"/>
      <c r="O26" s="215" t="str">
        <f t="shared" si="0"/>
        <v/>
      </c>
    </row>
    <row r="27" spans="2:15" x14ac:dyDescent="0.25">
      <c r="B27" s="752" t="s">
        <v>1617</v>
      </c>
      <c r="C27" s="988"/>
      <c r="D27" s="988"/>
      <c r="E27" s="775"/>
      <c r="F27" s="775"/>
      <c r="G27" s="775"/>
      <c r="H27" s="775"/>
      <c r="I27" s="989"/>
      <c r="J27" s="775"/>
      <c r="K27" s="775"/>
      <c r="L27" s="775"/>
      <c r="M27" s="775"/>
      <c r="N27" s="765"/>
      <c r="O27" s="215" t="str">
        <f t="shared" si="0"/>
        <v/>
      </c>
    </row>
    <row r="28" spans="2:15" x14ac:dyDescent="0.25">
      <c r="B28" s="752" t="s">
        <v>1618</v>
      </c>
      <c r="C28" s="988"/>
      <c r="D28" s="988"/>
      <c r="E28" s="775"/>
      <c r="F28" s="775"/>
      <c r="G28" s="775"/>
      <c r="H28" s="775"/>
      <c r="I28" s="989"/>
      <c r="J28" s="775"/>
      <c r="K28" s="775"/>
      <c r="L28" s="775"/>
      <c r="M28" s="775"/>
      <c r="N28" s="765"/>
      <c r="O28" s="215" t="str">
        <f t="shared" si="0"/>
        <v/>
      </c>
    </row>
    <row r="29" spans="2:15" x14ac:dyDescent="0.25">
      <c r="B29" s="752" t="s">
        <v>1619</v>
      </c>
      <c r="C29" s="988"/>
      <c r="D29" s="988"/>
      <c r="E29" s="775"/>
      <c r="F29" s="775"/>
      <c r="G29" s="775"/>
      <c r="H29" s="775"/>
      <c r="I29" s="989"/>
      <c r="J29" s="775"/>
      <c r="K29" s="775"/>
      <c r="L29" s="775"/>
      <c r="M29" s="775"/>
      <c r="N29" s="765"/>
      <c r="O29" s="215" t="str">
        <f t="shared" si="0"/>
        <v/>
      </c>
    </row>
    <row r="30" spans="2:15" x14ac:dyDescent="0.25">
      <c r="B30" s="752" t="s">
        <v>1620</v>
      </c>
      <c r="C30" s="988"/>
      <c r="D30" s="988"/>
      <c r="E30" s="775"/>
      <c r="F30" s="775"/>
      <c r="G30" s="775"/>
      <c r="H30" s="775"/>
      <c r="I30" s="989"/>
      <c r="J30" s="775"/>
      <c r="K30" s="775"/>
      <c r="L30" s="775"/>
      <c r="M30" s="775"/>
      <c r="N30" s="765"/>
      <c r="O30" s="215" t="str">
        <f t="shared" si="0"/>
        <v/>
      </c>
    </row>
    <row r="31" spans="2:15" x14ac:dyDescent="0.25">
      <c r="B31" s="752" t="s">
        <v>1621</v>
      </c>
      <c r="C31" s="988"/>
      <c r="D31" s="988"/>
      <c r="E31" s="775"/>
      <c r="F31" s="775"/>
      <c r="G31" s="775"/>
      <c r="H31" s="775"/>
      <c r="I31" s="989"/>
      <c r="J31" s="775"/>
      <c r="K31" s="775"/>
      <c r="L31" s="775"/>
      <c r="M31" s="775"/>
      <c r="N31" s="765"/>
      <c r="O31" s="215" t="str">
        <f t="shared" si="0"/>
        <v/>
      </c>
    </row>
    <row r="32" spans="2:15" x14ac:dyDescent="0.25">
      <c r="B32" s="752" t="s">
        <v>1622</v>
      </c>
      <c r="C32" s="988"/>
      <c r="D32" s="988"/>
      <c r="E32" s="775"/>
      <c r="F32" s="775"/>
      <c r="G32" s="775"/>
      <c r="H32" s="775"/>
      <c r="I32" s="989"/>
      <c r="J32" s="775"/>
      <c r="K32" s="775"/>
      <c r="L32" s="775"/>
      <c r="M32" s="775"/>
      <c r="N32" s="765"/>
      <c r="O32" s="215" t="str">
        <f t="shared" si="0"/>
        <v/>
      </c>
    </row>
    <row r="33" spans="2:15" x14ac:dyDescent="0.25">
      <c r="B33" s="752" t="s">
        <v>1623</v>
      </c>
      <c r="C33" s="988"/>
      <c r="D33" s="988"/>
      <c r="E33" s="775"/>
      <c r="F33" s="775"/>
      <c r="G33" s="775"/>
      <c r="H33" s="775"/>
      <c r="I33" s="989"/>
      <c r="J33" s="775"/>
      <c r="K33" s="775"/>
      <c r="L33" s="775"/>
      <c r="M33" s="775"/>
      <c r="N33" s="765"/>
      <c r="O33" s="215" t="str">
        <f t="shared" si="0"/>
        <v/>
      </c>
    </row>
    <row r="34" spans="2:15" x14ac:dyDescent="0.25">
      <c r="B34" s="752" t="s">
        <v>1624</v>
      </c>
      <c r="C34" s="988"/>
      <c r="D34" s="988"/>
      <c r="E34" s="775"/>
      <c r="F34" s="775"/>
      <c r="G34" s="775"/>
      <c r="H34" s="775"/>
      <c r="I34" s="989"/>
      <c r="J34" s="775"/>
      <c r="K34" s="775"/>
      <c r="L34" s="775"/>
      <c r="M34" s="775"/>
      <c r="N34" s="765"/>
      <c r="O34" s="215" t="str">
        <f t="shared" si="0"/>
        <v/>
      </c>
    </row>
    <row r="35" spans="2:15" ht="15.75" thickBot="1" x14ac:dyDescent="0.3">
      <c r="B35" s="753" t="s">
        <v>1625</v>
      </c>
      <c r="C35" s="990"/>
      <c r="D35" s="990"/>
      <c r="E35" s="778"/>
      <c r="F35" s="778"/>
      <c r="G35" s="778"/>
      <c r="H35" s="778"/>
      <c r="I35" s="991"/>
      <c r="J35" s="778"/>
      <c r="K35" s="778"/>
      <c r="L35" s="778"/>
      <c r="M35" s="778"/>
      <c r="N35" s="769"/>
      <c r="O35" s="215" t="str">
        <f t="shared" si="0"/>
        <v/>
      </c>
    </row>
    <row r="36" spans="2:15" ht="15.75" thickBot="1" x14ac:dyDescent="0.3">
      <c r="B36" s="992" t="s">
        <v>1626</v>
      </c>
      <c r="C36" s="983" t="s">
        <v>1628</v>
      </c>
      <c r="D36" s="993"/>
      <c r="E36" s="779"/>
      <c r="F36" s="779"/>
      <c r="G36" s="994"/>
      <c r="H36" s="995"/>
      <c r="I36" s="996"/>
      <c r="J36" s="779"/>
      <c r="K36" s="779"/>
      <c r="L36" s="779"/>
      <c r="M36" s="779"/>
      <c r="N36" s="771"/>
      <c r="O36" s="215" t="str">
        <f>IF(COUNTBLANK(D36:N36)=11,"",IF(COUNTBLANK(D36:N36)=4, "Weryfikacja wiersza OK", "Należy wypełnić wszystkie pola w bieżącym wierszu"))</f>
        <v/>
      </c>
    </row>
    <row r="38" spans="2:15" x14ac:dyDescent="0.25">
      <c r="C38" s="2" t="s">
        <v>3590</v>
      </c>
    </row>
    <row r="39" spans="2:15" x14ac:dyDescent="0.25">
      <c r="C39" t="s">
        <v>1626</v>
      </c>
      <c r="E39" s="601" t="str">
        <f>IF(E36="","",IF(ROUND(SUM(E6:E35),2)=ROUND(E36,2),"OK","Błąd sumy częściowej"))</f>
        <v/>
      </c>
      <c r="F39" s="601" t="str">
        <f t="shared" ref="F39:N39" si="1">IF(F36="","",IF(ROUND(SUM(F6:F35),2)=ROUND(F36,2),"OK","Błąd sumy częściowej"))</f>
        <v/>
      </c>
      <c r="G39" s="601"/>
      <c r="H39" s="601"/>
      <c r="I39" s="601"/>
      <c r="J39" s="601" t="str">
        <f t="shared" si="1"/>
        <v/>
      </c>
      <c r="K39" s="601" t="str">
        <f t="shared" si="1"/>
        <v/>
      </c>
      <c r="L39" s="601" t="str">
        <f t="shared" si="1"/>
        <v/>
      </c>
      <c r="M39" s="601" t="str">
        <f t="shared" si="1"/>
        <v/>
      </c>
      <c r="N39" s="601" t="str">
        <f t="shared" si="1"/>
        <v/>
      </c>
    </row>
    <row r="41" spans="2:15" x14ac:dyDescent="0.25">
      <c r="C41" s="18" t="s">
        <v>3617</v>
      </c>
      <c r="D41" s="601" t="str">
        <f>IF(COUNTBLANK(O6:O36)=31,"",IF(AND(COUNTIF(O6:O36,"Weryfikacja wiersza OK")=31,COUNTIF(E39:N39,"OK")=7),"Arkusz jest zwalidowany poprawnie","Arkusz jest niepoprawny"))</f>
        <v/>
      </c>
    </row>
  </sheetData>
  <mergeCells count="2">
    <mergeCell ref="B4:B5"/>
    <mergeCell ref="C4:C5"/>
  </mergeCells>
  <conditionalFormatting sqref="O36">
    <cfRule type="containsText" dxfId="261" priority="4" operator="containsText" text="Weryfikacja wiersza OK">
      <formula>NOT(ISERROR(SEARCH("Weryfikacja wiersza OK",O36)))</formula>
    </cfRule>
  </conditionalFormatting>
  <conditionalFormatting sqref="O6:O35">
    <cfRule type="containsText" dxfId="260" priority="3" operator="containsText" text="Weryfikacja wiersza OK">
      <formula>NOT(ISERROR(SEARCH("Weryfikacja wiersza OK",O6)))</formula>
    </cfRule>
  </conditionalFormatting>
  <conditionalFormatting sqref="E39:N39">
    <cfRule type="containsText" dxfId="259" priority="2" operator="containsText" text="OK">
      <formula>NOT(ISERROR(SEARCH("OK",E39)))</formula>
    </cfRule>
  </conditionalFormatting>
  <conditionalFormatting sqref="D41">
    <cfRule type="containsText" dxfId="258" priority="1" operator="containsText" text="Arkusz jest zwalidowany poprawnie">
      <formula>NOT(ISERROR(SEARCH("Arkusz jest zwalidowany poprawnie",D41)))</formula>
    </cfRule>
  </conditionalFormatting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D7" sqref="D7:J11"/>
    </sheetView>
  </sheetViews>
  <sheetFormatPr defaultRowHeight="15" x14ac:dyDescent="0.25"/>
  <cols>
    <col min="2" max="2" width="11.85546875" customWidth="1"/>
    <col min="3" max="3" width="47.5703125" customWidth="1"/>
    <col min="4" max="10" width="13.7109375" customWidth="1"/>
  </cols>
  <sheetData>
    <row r="1" spans="2:11" ht="15.75" x14ac:dyDescent="0.25">
      <c r="B1" s="1" t="s">
        <v>329</v>
      </c>
    </row>
    <row r="2" spans="2:11" x14ac:dyDescent="0.25">
      <c r="B2" s="6" t="s">
        <v>1638</v>
      </c>
    </row>
    <row r="3" spans="2:11" ht="15.75" thickBot="1" x14ac:dyDescent="0.3"/>
    <row r="4" spans="2:11" x14ac:dyDescent="0.25">
      <c r="B4" s="1421"/>
      <c r="C4" s="1436"/>
      <c r="D4" s="1439" t="s">
        <v>326</v>
      </c>
      <c r="E4" s="1440" t="s">
        <v>91</v>
      </c>
      <c r="F4" s="1440"/>
      <c r="G4" s="1440"/>
      <c r="H4" s="1440"/>
      <c r="I4" s="1440"/>
      <c r="J4" s="1286"/>
    </row>
    <row r="5" spans="2:11" ht="45" x14ac:dyDescent="0.25">
      <c r="B5" s="1423"/>
      <c r="C5" s="1437"/>
      <c r="D5" s="1430"/>
      <c r="E5" s="997" t="s">
        <v>92</v>
      </c>
      <c r="F5" s="997" t="s">
        <v>93</v>
      </c>
      <c r="G5" s="997" t="s">
        <v>1629</v>
      </c>
      <c r="H5" s="997" t="s">
        <v>1630</v>
      </c>
      <c r="I5" s="997" t="s">
        <v>1631</v>
      </c>
      <c r="J5" s="998" t="s">
        <v>1632</v>
      </c>
    </row>
    <row r="6" spans="2:11" ht="15.75" thickBot="1" x14ac:dyDescent="0.3">
      <c r="B6" s="1425"/>
      <c r="C6" s="1438"/>
      <c r="D6" s="999" t="s">
        <v>145</v>
      </c>
      <c r="E6" s="1000" t="s">
        <v>146</v>
      </c>
      <c r="F6" s="1000" t="s">
        <v>147</v>
      </c>
      <c r="G6" s="1000" t="s">
        <v>148</v>
      </c>
      <c r="H6" s="1000" t="s">
        <v>153</v>
      </c>
      <c r="I6" s="1000" t="s">
        <v>149</v>
      </c>
      <c r="J6" s="1001" t="s">
        <v>258</v>
      </c>
    </row>
    <row r="7" spans="2:11" x14ac:dyDescent="0.25">
      <c r="B7" s="715" t="s">
        <v>1633</v>
      </c>
      <c r="C7" s="1002" t="s">
        <v>85</v>
      </c>
      <c r="D7" s="1003"/>
      <c r="E7" s="985"/>
      <c r="F7" s="985"/>
      <c r="G7" s="985"/>
      <c r="H7" s="985"/>
      <c r="I7" s="985"/>
      <c r="J7" s="987"/>
      <c r="K7" s="215" t="str">
        <f>IF(COUNTBLANK(D7:J7)=7,"",IF(COUNTBLANK(D7:J7)=0,"Weryfikacja wiersza OK","Należy wypełnić bieżący wiersz"))</f>
        <v/>
      </c>
    </row>
    <row r="8" spans="2:11" x14ac:dyDescent="0.25">
      <c r="B8" s="653" t="s">
        <v>1634</v>
      </c>
      <c r="C8" s="654" t="s">
        <v>1091</v>
      </c>
      <c r="D8" s="690"/>
      <c r="E8" s="775"/>
      <c r="F8" s="775"/>
      <c r="G8" s="775"/>
      <c r="H8" s="775"/>
      <c r="I8" s="775"/>
      <c r="J8" s="765"/>
      <c r="K8" s="215" t="str">
        <f t="shared" ref="K8:K11" si="0">IF(COUNTBLANK(D8:J8)=7,"",IF(COUNTBLANK(D8:J8)=0,"Weryfikacja wiersza OK","Należy wypełnić bieżący wiersz"))</f>
        <v/>
      </c>
    </row>
    <row r="9" spans="2:11" x14ac:dyDescent="0.25">
      <c r="B9" s="653" t="s">
        <v>1635</v>
      </c>
      <c r="C9" s="654" t="s">
        <v>1565</v>
      </c>
      <c r="D9" s="690"/>
      <c r="E9" s="775"/>
      <c r="F9" s="775"/>
      <c r="G9" s="775"/>
      <c r="H9" s="775"/>
      <c r="I9" s="775"/>
      <c r="J9" s="765"/>
      <c r="K9" s="215" t="str">
        <f t="shared" si="0"/>
        <v/>
      </c>
    </row>
    <row r="10" spans="2:11" ht="30.75" thickBot="1" x14ac:dyDescent="0.3">
      <c r="B10" s="777" t="s">
        <v>1636</v>
      </c>
      <c r="C10" s="754" t="s">
        <v>1564</v>
      </c>
      <c r="D10" s="768"/>
      <c r="E10" s="778"/>
      <c r="F10" s="778"/>
      <c r="G10" s="778"/>
      <c r="H10" s="778"/>
      <c r="I10" s="778"/>
      <c r="J10" s="769"/>
      <c r="K10" s="215" t="str">
        <f t="shared" si="0"/>
        <v/>
      </c>
    </row>
    <row r="11" spans="2:11" ht="15.75" thickBot="1" x14ac:dyDescent="0.3">
      <c r="B11" s="1004" t="s">
        <v>1637</v>
      </c>
      <c r="C11" s="788" t="s">
        <v>32</v>
      </c>
      <c r="D11" s="770"/>
      <c r="E11" s="779"/>
      <c r="F11" s="779"/>
      <c r="G11" s="779"/>
      <c r="H11" s="779"/>
      <c r="I11" s="779"/>
      <c r="J11" s="771"/>
      <c r="K11" s="215" t="str">
        <f t="shared" si="0"/>
        <v/>
      </c>
    </row>
    <row r="13" spans="2:11" x14ac:dyDescent="0.25">
      <c r="C13" s="2" t="s">
        <v>3590</v>
      </c>
    </row>
    <row r="14" spans="2:11" x14ac:dyDescent="0.25">
      <c r="C14" t="s">
        <v>1637</v>
      </c>
      <c r="D14" s="601" t="str">
        <f>IF(D11="","",IF(ROUND(SUM(D7:D9),2)=ROUND(D11,2),"OK","Błąd sumy częściowej"))</f>
        <v/>
      </c>
      <c r="E14" s="601" t="str">
        <f t="shared" ref="E14:J14" si="1">IF(E11="","",IF(ROUND(SUM(E7:E9),2)=ROUND(E11,2),"OK","Błąd sumy częściowej"))</f>
        <v/>
      </c>
      <c r="F14" s="601" t="str">
        <f t="shared" si="1"/>
        <v/>
      </c>
      <c r="G14" s="601" t="str">
        <f t="shared" si="1"/>
        <v/>
      </c>
      <c r="H14" s="601" t="str">
        <f t="shared" si="1"/>
        <v/>
      </c>
      <c r="I14" s="601" t="str">
        <f t="shared" si="1"/>
        <v/>
      </c>
      <c r="J14" s="601" t="str">
        <f t="shared" si="1"/>
        <v/>
      </c>
    </row>
    <row r="16" spans="2:11" x14ac:dyDescent="0.25">
      <c r="C16" s="18" t="s">
        <v>3617</v>
      </c>
      <c r="D16" s="601" t="str">
        <f>IF(COUNTBLANK(K7:K11)=5,"",IF(AND(COUNTIF(K7:K11,"Weryfikacja wiersza OK")=5,COUNTIF(D14:J14,"OK")=7),"Arkusz jest zwalidowany poprawnie","Arkusz jest niepoprawny"))</f>
        <v/>
      </c>
    </row>
  </sheetData>
  <mergeCells count="3">
    <mergeCell ref="B4:C6"/>
    <mergeCell ref="D4:D5"/>
    <mergeCell ref="E4:J4"/>
  </mergeCells>
  <conditionalFormatting sqref="K7:K11">
    <cfRule type="containsText" dxfId="257" priority="3" operator="containsText" text="Weryfikacja wiersza OK">
      <formula>NOT(ISERROR(SEARCH("Weryfikacja wiersza OK",K7)))</formula>
    </cfRule>
  </conditionalFormatting>
  <conditionalFormatting sqref="D14:J14">
    <cfRule type="containsText" dxfId="256" priority="2" operator="containsText" text="OK">
      <formula>NOT(ISERROR(SEARCH("OK",D14)))</formula>
    </cfRule>
  </conditionalFormatting>
  <conditionalFormatting sqref="D16">
    <cfRule type="containsText" dxfId="255" priority="1" operator="containsText" text="Arkusz jest zwalidowany poprawnie">
      <formula>NOT(ISERROR(SEARCH("Arkusz jest zwalidowany poprawnie",D16)))</formula>
    </cfRule>
  </conditionalFormatting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workbookViewId="0">
      <selection activeCell="B4" sqref="B4:J13"/>
    </sheetView>
  </sheetViews>
  <sheetFormatPr defaultRowHeight="15" x14ac:dyDescent="0.25"/>
  <cols>
    <col min="2" max="2" width="11.140625" customWidth="1"/>
    <col min="3" max="3" width="42.42578125" customWidth="1"/>
    <col min="4" max="10" width="13.7109375" customWidth="1"/>
  </cols>
  <sheetData>
    <row r="1" spans="2:11" ht="15.75" x14ac:dyDescent="0.25">
      <c r="B1" s="1" t="s">
        <v>329</v>
      </c>
    </row>
    <row r="2" spans="2:11" x14ac:dyDescent="0.25">
      <c r="B2" t="s">
        <v>1646</v>
      </c>
    </row>
    <row r="3" spans="2:11" ht="15.75" thickBot="1" x14ac:dyDescent="0.3"/>
    <row r="4" spans="2:11" x14ac:dyDescent="0.25">
      <c r="B4" s="1421"/>
      <c r="C4" s="1436"/>
      <c r="D4" s="1439" t="s">
        <v>326</v>
      </c>
      <c r="E4" s="1440" t="s">
        <v>91</v>
      </c>
      <c r="F4" s="1440"/>
      <c r="G4" s="1440"/>
      <c r="H4" s="1440"/>
      <c r="I4" s="1440"/>
      <c r="J4" s="1286"/>
    </row>
    <row r="5" spans="2:11" ht="45" x14ac:dyDescent="0.25">
      <c r="B5" s="1423"/>
      <c r="C5" s="1437"/>
      <c r="D5" s="1430"/>
      <c r="E5" s="997" t="s">
        <v>92</v>
      </c>
      <c r="F5" s="997" t="s">
        <v>93</v>
      </c>
      <c r="G5" s="997" t="s">
        <v>1629</v>
      </c>
      <c r="H5" s="997" t="s">
        <v>1630</v>
      </c>
      <c r="I5" s="997" t="s">
        <v>1631</v>
      </c>
      <c r="J5" s="998" t="s">
        <v>1632</v>
      </c>
    </row>
    <row r="6" spans="2:11" ht="15.75" thickBot="1" x14ac:dyDescent="0.3">
      <c r="B6" s="1425"/>
      <c r="C6" s="1438"/>
      <c r="D6" s="999" t="s">
        <v>145</v>
      </c>
      <c r="E6" s="1000" t="s">
        <v>146</v>
      </c>
      <c r="F6" s="1000" t="s">
        <v>147</v>
      </c>
      <c r="G6" s="1000" t="s">
        <v>148</v>
      </c>
      <c r="H6" s="1000" t="s">
        <v>153</v>
      </c>
      <c r="I6" s="1000" t="s">
        <v>149</v>
      </c>
      <c r="J6" s="1001" t="s">
        <v>258</v>
      </c>
    </row>
    <row r="7" spans="2:11" x14ac:dyDescent="0.25">
      <c r="B7" s="715" t="s">
        <v>1639</v>
      </c>
      <c r="C7" s="1002" t="s">
        <v>83</v>
      </c>
      <c r="D7" s="1003"/>
      <c r="E7" s="985"/>
      <c r="F7" s="985"/>
      <c r="G7" s="985"/>
      <c r="H7" s="985"/>
      <c r="I7" s="985"/>
      <c r="J7" s="987"/>
      <c r="K7" s="215" t="str">
        <f>IF(COUNTBLANK(D7:J7)=7,"",IF(COUNTBLANK(D7:J7)=0,"Weryfikacja wiersza OK","Należy wypełnić bieżący wiersz"))</f>
        <v/>
      </c>
    </row>
    <row r="8" spans="2:11" x14ac:dyDescent="0.25">
      <c r="B8" s="653" t="s">
        <v>1640</v>
      </c>
      <c r="C8" s="718" t="s">
        <v>84</v>
      </c>
      <c r="D8" s="690"/>
      <c r="E8" s="775"/>
      <c r="F8" s="775"/>
      <c r="G8" s="775"/>
      <c r="H8" s="775"/>
      <c r="I8" s="775"/>
      <c r="J8" s="765"/>
      <c r="K8" s="215" t="str">
        <f t="shared" ref="K8:K13" si="0">IF(COUNTBLANK(D8:J8)=7,"",IF(COUNTBLANK(D8:J8)=0,"Weryfikacja wiersza OK","Należy wypełnić bieżący wiersz"))</f>
        <v/>
      </c>
    </row>
    <row r="9" spans="2:11" x14ac:dyDescent="0.25">
      <c r="B9" s="653" t="s">
        <v>1641</v>
      </c>
      <c r="C9" s="654" t="s">
        <v>318</v>
      </c>
      <c r="D9" s="690"/>
      <c r="E9" s="775"/>
      <c r="F9" s="775"/>
      <c r="G9" s="775"/>
      <c r="H9" s="775"/>
      <c r="I9" s="775"/>
      <c r="J9" s="765"/>
      <c r="K9" s="215" t="str">
        <f t="shared" si="0"/>
        <v/>
      </c>
    </row>
    <row r="10" spans="2:11" x14ac:dyDescent="0.25">
      <c r="B10" s="653" t="s">
        <v>1642</v>
      </c>
      <c r="C10" s="718" t="s">
        <v>299</v>
      </c>
      <c r="D10" s="690"/>
      <c r="E10" s="775"/>
      <c r="F10" s="775"/>
      <c r="G10" s="775"/>
      <c r="H10" s="775"/>
      <c r="I10" s="775"/>
      <c r="J10" s="765"/>
      <c r="K10" s="215" t="str">
        <f t="shared" si="0"/>
        <v/>
      </c>
    </row>
    <row r="11" spans="2:11" x14ac:dyDescent="0.25">
      <c r="B11" s="653" t="s">
        <v>1643</v>
      </c>
      <c r="C11" s="718" t="s">
        <v>78</v>
      </c>
      <c r="D11" s="690"/>
      <c r="E11" s="775"/>
      <c r="F11" s="775"/>
      <c r="G11" s="775"/>
      <c r="H11" s="775"/>
      <c r="I11" s="775"/>
      <c r="J11" s="765"/>
      <c r="K11" s="215" t="str">
        <f t="shared" si="0"/>
        <v/>
      </c>
    </row>
    <row r="12" spans="2:11" ht="15.75" thickBot="1" x14ac:dyDescent="0.3">
      <c r="B12" s="777" t="s">
        <v>1644</v>
      </c>
      <c r="C12" s="1005" t="s">
        <v>89</v>
      </c>
      <c r="D12" s="768"/>
      <c r="E12" s="778"/>
      <c r="F12" s="778"/>
      <c r="G12" s="778"/>
      <c r="H12" s="778"/>
      <c r="I12" s="778"/>
      <c r="J12" s="769"/>
      <c r="K12" s="215" t="str">
        <f t="shared" si="0"/>
        <v/>
      </c>
    </row>
    <row r="13" spans="2:11" ht="15.75" thickBot="1" x14ac:dyDescent="0.3">
      <c r="B13" s="1004" t="s">
        <v>1645</v>
      </c>
      <c r="C13" s="788" t="s">
        <v>87</v>
      </c>
      <c r="D13" s="770"/>
      <c r="E13" s="779"/>
      <c r="F13" s="779"/>
      <c r="G13" s="779"/>
      <c r="H13" s="779"/>
      <c r="I13" s="779"/>
      <c r="J13" s="771"/>
      <c r="K13" s="215" t="str">
        <f t="shared" si="0"/>
        <v/>
      </c>
    </row>
    <row r="15" spans="2:11" x14ac:dyDescent="0.25">
      <c r="C15" s="2" t="s">
        <v>3590</v>
      </c>
    </row>
    <row r="16" spans="2:11" x14ac:dyDescent="0.25">
      <c r="C16" t="s">
        <v>1645</v>
      </c>
      <c r="D16" s="601" t="str">
        <f>IF(D13="","",IF(ROUND(SUM(D7:D12),2)=ROUND(D13,2),"OK","Błąd sumy częściowej"))</f>
        <v/>
      </c>
      <c r="E16" s="601" t="str">
        <f t="shared" ref="E16:J16" si="1">IF(E13="","",IF(ROUND(SUM(E7:E12),2)=ROUND(E13,2),"OK","Błąd sumy częściowej"))</f>
        <v/>
      </c>
      <c r="F16" s="601" t="str">
        <f t="shared" si="1"/>
        <v/>
      </c>
      <c r="G16" s="601" t="str">
        <f t="shared" si="1"/>
        <v/>
      </c>
      <c r="H16" s="601" t="str">
        <f t="shared" si="1"/>
        <v/>
      </c>
      <c r="I16" s="601" t="str">
        <f t="shared" si="1"/>
        <v/>
      </c>
      <c r="J16" s="601" t="str">
        <f t="shared" si="1"/>
        <v/>
      </c>
    </row>
    <row r="18" spans="3:4" x14ac:dyDescent="0.25">
      <c r="C18" s="18" t="s">
        <v>3617</v>
      </c>
      <c r="D18" s="601" t="str">
        <f>IF(COUNTBLANK(K7:K13)=7,"",IF(AND(COUNTIF(K7:K13,"Weryfikacja wiersza OK")=7,COUNTIF(D16:J16,"OK")=7),"Arkusz jest zwalidowany poprawnie","Arkusz jest niepoprawny"))</f>
        <v/>
      </c>
    </row>
  </sheetData>
  <mergeCells count="3">
    <mergeCell ref="B4:C6"/>
    <mergeCell ref="D4:D5"/>
    <mergeCell ref="E4:J4"/>
  </mergeCells>
  <conditionalFormatting sqref="K7:K13">
    <cfRule type="containsText" dxfId="254" priority="3" operator="containsText" text="Weryfikacja wiersza OK">
      <formula>NOT(ISERROR(SEARCH("Weryfikacja wiersza OK",K7)))</formula>
    </cfRule>
  </conditionalFormatting>
  <conditionalFormatting sqref="D16:J16">
    <cfRule type="containsText" dxfId="253" priority="2" operator="containsText" text="OK">
      <formula>NOT(ISERROR(SEARCH("OK",D16)))</formula>
    </cfRule>
  </conditionalFormatting>
  <conditionalFormatting sqref="D18">
    <cfRule type="containsText" dxfId="252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zoomScale="85" zoomScaleNormal="85" workbookViewId="0">
      <selection activeCell="D7" sqref="D7:X7"/>
    </sheetView>
  </sheetViews>
  <sheetFormatPr defaultRowHeight="15" x14ac:dyDescent="0.25"/>
  <cols>
    <col min="2" max="2" width="10.140625" customWidth="1"/>
    <col min="3" max="3" width="37.140625" customWidth="1"/>
    <col min="4" max="4" width="15.42578125" style="4" customWidth="1"/>
    <col min="5" max="19" width="12.5703125" style="4" customWidth="1"/>
    <col min="20" max="24" width="12.5703125" customWidth="1"/>
    <col min="25" max="25" width="16.28515625" customWidth="1"/>
    <col min="26" max="26" width="9.85546875" customWidth="1"/>
  </cols>
  <sheetData>
    <row r="1" spans="2:25" ht="15.75" x14ac:dyDescent="0.25">
      <c r="B1" s="1" t="s">
        <v>1</v>
      </c>
      <c r="C1" s="1"/>
      <c r="I1" s="2" t="s">
        <v>3283</v>
      </c>
    </row>
    <row r="2" spans="2:25" x14ac:dyDescent="0.25">
      <c r="B2" s="560" t="s">
        <v>1647</v>
      </c>
    </row>
    <row r="3" spans="2:25" ht="15.75" thickBot="1" x14ac:dyDescent="0.3"/>
    <row r="4" spans="2:25" ht="39.75" customHeight="1" thickBot="1" x14ac:dyDescent="0.3">
      <c r="B4" s="1441"/>
      <c r="C4" s="1442"/>
      <c r="D4" s="1349" t="s">
        <v>67</v>
      </c>
      <c r="E4" s="1385"/>
      <c r="F4" s="1350"/>
      <c r="G4" s="1349" t="s">
        <v>68</v>
      </c>
      <c r="H4" s="1385"/>
      <c r="I4" s="1350"/>
      <c r="J4" s="1349" t="s">
        <v>3321</v>
      </c>
      <c r="K4" s="1385"/>
      <c r="L4" s="1350"/>
      <c r="M4" s="1349" t="s">
        <v>70</v>
      </c>
      <c r="N4" s="1385"/>
      <c r="O4" s="1350"/>
      <c r="P4" s="1349" t="s">
        <v>71</v>
      </c>
      <c r="Q4" s="1385"/>
      <c r="R4" s="1350"/>
      <c r="S4" s="1349" t="s">
        <v>72</v>
      </c>
      <c r="T4" s="1385"/>
      <c r="U4" s="1350"/>
      <c r="V4" s="1349" t="s">
        <v>73</v>
      </c>
      <c r="W4" s="1385"/>
      <c r="X4" s="1350"/>
      <c r="Y4" s="6"/>
    </row>
    <row r="5" spans="2:25" ht="45.75" thickBot="1" x14ac:dyDescent="0.3">
      <c r="B5" s="1443"/>
      <c r="C5" s="1444"/>
      <c r="D5" s="56" t="s">
        <v>31</v>
      </c>
      <c r="E5" s="57" t="s">
        <v>18</v>
      </c>
      <c r="F5" s="27" t="s">
        <v>11</v>
      </c>
      <c r="G5" s="28" t="s">
        <v>31</v>
      </c>
      <c r="H5" s="57" t="s">
        <v>18</v>
      </c>
      <c r="I5" s="58" t="s">
        <v>11</v>
      </c>
      <c r="J5" s="56" t="s">
        <v>31</v>
      </c>
      <c r="K5" s="57" t="s">
        <v>18</v>
      </c>
      <c r="L5" s="27" t="s">
        <v>11</v>
      </c>
      <c r="M5" s="28" t="s">
        <v>31</v>
      </c>
      <c r="N5" s="57" t="s">
        <v>18</v>
      </c>
      <c r="O5" s="58" t="s">
        <v>11</v>
      </c>
      <c r="P5" s="56" t="s">
        <v>31</v>
      </c>
      <c r="Q5" s="57" t="s">
        <v>18</v>
      </c>
      <c r="R5" s="27" t="s">
        <v>11</v>
      </c>
      <c r="S5" s="56" t="s">
        <v>31</v>
      </c>
      <c r="T5" s="57" t="s">
        <v>18</v>
      </c>
      <c r="U5" s="27" t="s">
        <v>11</v>
      </c>
      <c r="V5" s="56" t="s">
        <v>31</v>
      </c>
      <c r="W5" s="57" t="s">
        <v>18</v>
      </c>
      <c r="X5" s="27" t="s">
        <v>11</v>
      </c>
      <c r="Y5" s="6"/>
    </row>
    <row r="6" spans="2:25" ht="17.25" customHeight="1" thickBot="1" x14ac:dyDescent="0.3">
      <c r="B6" s="1445"/>
      <c r="C6" s="1446"/>
      <c r="D6" s="54" t="s">
        <v>145</v>
      </c>
      <c r="E6" s="13" t="s">
        <v>146</v>
      </c>
      <c r="F6" s="14" t="s">
        <v>147</v>
      </c>
      <c r="G6" s="13" t="s">
        <v>148</v>
      </c>
      <c r="H6" s="12" t="s">
        <v>153</v>
      </c>
      <c r="I6" s="13" t="s">
        <v>149</v>
      </c>
      <c r="J6" s="54" t="s">
        <v>258</v>
      </c>
      <c r="K6" s="13" t="s">
        <v>259</v>
      </c>
      <c r="L6" s="14" t="s">
        <v>260</v>
      </c>
      <c r="M6" s="13" t="s">
        <v>261</v>
      </c>
      <c r="N6" s="12" t="s">
        <v>262</v>
      </c>
      <c r="O6" s="13" t="s">
        <v>263</v>
      </c>
      <c r="P6" s="54" t="s">
        <v>264</v>
      </c>
      <c r="Q6" s="13" t="s">
        <v>265</v>
      </c>
      <c r="R6" s="14" t="s">
        <v>266</v>
      </c>
      <c r="S6" s="11" t="s">
        <v>267</v>
      </c>
      <c r="T6" s="12" t="s">
        <v>268</v>
      </c>
      <c r="U6" s="55" t="s">
        <v>269</v>
      </c>
      <c r="V6" s="11" t="s">
        <v>270</v>
      </c>
      <c r="W6" s="12" t="s">
        <v>271</v>
      </c>
      <c r="X6" s="55" t="s">
        <v>272</v>
      </c>
      <c r="Y6" s="6"/>
    </row>
    <row r="7" spans="2:25" ht="20.25" customHeight="1" x14ac:dyDescent="0.25">
      <c r="B7" s="68" t="s">
        <v>155</v>
      </c>
      <c r="C7" s="43" t="s">
        <v>57</v>
      </c>
      <c r="D7" s="463"/>
      <c r="E7" s="464"/>
      <c r="F7" s="465"/>
      <c r="G7" s="463"/>
      <c r="H7" s="464"/>
      <c r="I7" s="465"/>
      <c r="J7" s="463"/>
      <c r="K7" s="464"/>
      <c r="L7" s="465"/>
      <c r="M7" s="463"/>
      <c r="N7" s="464"/>
      <c r="O7" s="465"/>
      <c r="P7" s="463"/>
      <c r="Q7" s="464"/>
      <c r="R7" s="465"/>
      <c r="S7" s="463"/>
      <c r="T7" s="464"/>
      <c r="U7" s="465"/>
      <c r="V7" s="463"/>
      <c r="W7" s="464"/>
      <c r="X7" s="466"/>
      <c r="Y7" s="215" t="str">
        <f>IF(COUNTBLANK(D7:X7)=21,"",IF(COUNTBLANK(D7:X7)=0, "Weryfikacja wiersza OK", "Należy wypełnić wszystkie pola w bieżącym wierszu"))</f>
        <v/>
      </c>
    </row>
    <row r="8" spans="2:25" ht="19.5" customHeight="1" x14ac:dyDescent="0.25">
      <c r="B8" s="41" t="s">
        <v>156</v>
      </c>
      <c r="C8" s="43" t="s">
        <v>58</v>
      </c>
      <c r="D8" s="432"/>
      <c r="E8" s="467"/>
      <c r="F8" s="468"/>
      <c r="G8" s="432"/>
      <c r="H8" s="467"/>
      <c r="I8" s="468"/>
      <c r="J8" s="432"/>
      <c r="K8" s="467"/>
      <c r="L8" s="468"/>
      <c r="M8" s="432"/>
      <c r="N8" s="467"/>
      <c r="O8" s="468"/>
      <c r="P8" s="432"/>
      <c r="Q8" s="467"/>
      <c r="R8" s="468"/>
      <c r="S8" s="432"/>
      <c r="T8" s="467"/>
      <c r="U8" s="468"/>
      <c r="V8" s="432"/>
      <c r="W8" s="467"/>
      <c r="X8" s="469"/>
      <c r="Y8" s="215" t="str">
        <f t="shared" ref="Y8:Y14" si="0">IF(COUNTBLANK(D8:X8)=21,"",IF(COUNTBLANK(D8:X8)=0, "Weryfikacja wiersza OK", "Należy wypełnić wszystkie pola w bieżącym wierszu"))</f>
        <v/>
      </c>
    </row>
    <row r="9" spans="2:25" ht="17.25" customHeight="1" x14ac:dyDescent="0.25">
      <c r="B9" s="41" t="s">
        <v>157</v>
      </c>
      <c r="C9" s="43" t="s">
        <v>59</v>
      </c>
      <c r="D9" s="431"/>
      <c r="E9" s="470"/>
      <c r="F9" s="471"/>
      <c r="G9" s="431"/>
      <c r="H9" s="470"/>
      <c r="I9" s="471"/>
      <c r="J9" s="431"/>
      <c r="K9" s="470"/>
      <c r="L9" s="471"/>
      <c r="M9" s="431"/>
      <c r="N9" s="470"/>
      <c r="O9" s="471"/>
      <c r="P9" s="431"/>
      <c r="Q9" s="470"/>
      <c r="R9" s="471"/>
      <c r="S9" s="431"/>
      <c r="T9" s="470"/>
      <c r="U9" s="471"/>
      <c r="V9" s="431"/>
      <c r="W9" s="470"/>
      <c r="X9" s="472"/>
      <c r="Y9" s="215" t="str">
        <f t="shared" si="0"/>
        <v/>
      </c>
    </row>
    <row r="10" spans="2:25" ht="17.25" customHeight="1" x14ac:dyDescent="0.25">
      <c r="B10" s="41" t="s">
        <v>158</v>
      </c>
      <c r="C10" s="43" t="s">
        <v>60</v>
      </c>
      <c r="D10" s="431"/>
      <c r="E10" s="470"/>
      <c r="F10" s="471"/>
      <c r="G10" s="431"/>
      <c r="H10" s="470"/>
      <c r="I10" s="471"/>
      <c r="J10" s="431"/>
      <c r="K10" s="470"/>
      <c r="L10" s="471"/>
      <c r="M10" s="431"/>
      <c r="N10" s="470"/>
      <c r="O10" s="471"/>
      <c r="P10" s="431"/>
      <c r="Q10" s="470"/>
      <c r="R10" s="471"/>
      <c r="S10" s="431"/>
      <c r="T10" s="470"/>
      <c r="U10" s="471"/>
      <c r="V10" s="431"/>
      <c r="W10" s="470"/>
      <c r="X10" s="472"/>
      <c r="Y10" s="215" t="str">
        <f t="shared" si="0"/>
        <v/>
      </c>
    </row>
    <row r="11" spans="2:25" ht="17.25" customHeight="1" x14ac:dyDescent="0.25">
      <c r="B11" s="41" t="s">
        <v>159</v>
      </c>
      <c r="C11" s="43" t="s">
        <v>62</v>
      </c>
      <c r="D11" s="432"/>
      <c r="E11" s="467"/>
      <c r="F11" s="468"/>
      <c r="G11" s="432"/>
      <c r="H11" s="467"/>
      <c r="I11" s="468"/>
      <c r="J11" s="432"/>
      <c r="K11" s="467"/>
      <c r="L11" s="468"/>
      <c r="M11" s="432"/>
      <c r="N11" s="467"/>
      <c r="O11" s="468"/>
      <c r="P11" s="432"/>
      <c r="Q11" s="467"/>
      <c r="R11" s="468"/>
      <c r="S11" s="432"/>
      <c r="T11" s="467"/>
      <c r="U11" s="468"/>
      <c r="V11" s="432"/>
      <c r="W11" s="467"/>
      <c r="X11" s="469"/>
      <c r="Y11" s="215" t="str">
        <f t="shared" si="0"/>
        <v/>
      </c>
    </row>
    <row r="12" spans="2:25" ht="29.25" customHeight="1" x14ac:dyDescent="0.25">
      <c r="B12" s="41" t="s">
        <v>160</v>
      </c>
      <c r="C12" s="43" t="s">
        <v>61</v>
      </c>
      <c r="D12" s="431"/>
      <c r="E12" s="470"/>
      <c r="F12" s="471"/>
      <c r="G12" s="431"/>
      <c r="H12" s="470"/>
      <c r="I12" s="471"/>
      <c r="J12" s="431"/>
      <c r="K12" s="470"/>
      <c r="L12" s="471"/>
      <c r="M12" s="431"/>
      <c r="N12" s="470"/>
      <c r="O12" s="471"/>
      <c r="P12" s="431"/>
      <c r="Q12" s="470"/>
      <c r="R12" s="471"/>
      <c r="S12" s="431"/>
      <c r="T12" s="470"/>
      <c r="U12" s="471"/>
      <c r="V12" s="431"/>
      <c r="W12" s="470"/>
      <c r="X12" s="472"/>
      <c r="Y12" s="215" t="str">
        <f t="shared" si="0"/>
        <v/>
      </c>
    </row>
    <row r="13" spans="2:25" ht="19.5" customHeight="1" thickBot="1" x14ac:dyDescent="0.3">
      <c r="B13" s="89" t="s">
        <v>161</v>
      </c>
      <c r="C13" s="43" t="s">
        <v>33</v>
      </c>
      <c r="D13" s="432"/>
      <c r="E13" s="467"/>
      <c r="F13" s="468"/>
      <c r="G13" s="432"/>
      <c r="H13" s="467"/>
      <c r="I13" s="468"/>
      <c r="J13" s="432"/>
      <c r="K13" s="467"/>
      <c r="L13" s="468"/>
      <c r="M13" s="432"/>
      <c r="N13" s="467"/>
      <c r="O13" s="468"/>
      <c r="P13" s="432"/>
      <c r="Q13" s="467"/>
      <c r="R13" s="468"/>
      <c r="S13" s="432"/>
      <c r="T13" s="467"/>
      <c r="U13" s="468"/>
      <c r="V13" s="432"/>
      <c r="W13" s="467"/>
      <c r="X13" s="469"/>
      <c r="Y13" s="215" t="str">
        <f t="shared" si="0"/>
        <v/>
      </c>
    </row>
    <row r="14" spans="2:25" ht="22.5" customHeight="1" thickBot="1" x14ac:dyDescent="0.3">
      <c r="B14" s="40" t="s">
        <v>162</v>
      </c>
      <c r="C14" s="40" t="s">
        <v>32</v>
      </c>
      <c r="D14" s="433"/>
      <c r="E14" s="473"/>
      <c r="F14" s="474"/>
      <c r="G14" s="433"/>
      <c r="H14" s="473"/>
      <c r="I14" s="474"/>
      <c r="J14" s="433"/>
      <c r="K14" s="473"/>
      <c r="L14" s="474"/>
      <c r="M14" s="433"/>
      <c r="N14" s="473"/>
      <c r="O14" s="474"/>
      <c r="P14" s="433"/>
      <c r="Q14" s="473"/>
      <c r="R14" s="474"/>
      <c r="S14" s="433"/>
      <c r="T14" s="473"/>
      <c r="U14" s="474"/>
      <c r="V14" s="433"/>
      <c r="W14" s="473"/>
      <c r="X14" s="475"/>
      <c r="Y14" s="215" t="str">
        <f t="shared" si="0"/>
        <v/>
      </c>
    </row>
    <row r="15" spans="2:25" ht="21" customHeight="1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6"/>
    </row>
    <row r="16" spans="2:25" ht="21" customHeight="1" x14ac:dyDescent="0.25">
      <c r="B16" s="7"/>
      <c r="C16" s="2" t="s">
        <v>3590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6"/>
    </row>
    <row r="17" spans="1:25" x14ac:dyDescent="0.25">
      <c r="C17" t="s">
        <v>162</v>
      </c>
      <c r="D17" s="160" t="str">
        <f>IF(COUNTBLANK(D7:D14)=8,"",IF(AND(D14=SUM(D7:D13), COUNTBLANK(D7:D14)=0),"OK","Błąd"))</f>
        <v/>
      </c>
      <c r="E17" s="160" t="str">
        <f t="shared" ref="E17:X17" si="1">IF(COUNTBLANK(E7:E14)=8,"",IF(AND(E14=SUM(E7:E13), COUNTBLANK(E7:E14)=0),"OK","Błąd"))</f>
        <v/>
      </c>
      <c r="F17" s="160" t="str">
        <f t="shared" si="1"/>
        <v/>
      </c>
      <c r="G17" s="160" t="str">
        <f t="shared" si="1"/>
        <v/>
      </c>
      <c r="H17" s="160" t="str">
        <f t="shared" si="1"/>
        <v/>
      </c>
      <c r="I17" s="160" t="str">
        <f t="shared" si="1"/>
        <v/>
      </c>
      <c r="J17" s="160" t="str">
        <f t="shared" si="1"/>
        <v/>
      </c>
      <c r="K17" s="160" t="str">
        <f t="shared" si="1"/>
        <v/>
      </c>
      <c r="L17" s="160" t="str">
        <f t="shared" si="1"/>
        <v/>
      </c>
      <c r="M17" s="160" t="str">
        <f t="shared" si="1"/>
        <v/>
      </c>
      <c r="N17" s="160" t="str">
        <f t="shared" si="1"/>
        <v/>
      </c>
      <c r="O17" s="160" t="str">
        <f t="shared" si="1"/>
        <v/>
      </c>
      <c r="P17" s="160" t="str">
        <f t="shared" si="1"/>
        <v/>
      </c>
      <c r="Q17" s="160" t="str">
        <f t="shared" si="1"/>
        <v/>
      </c>
      <c r="R17" s="160" t="str">
        <f t="shared" si="1"/>
        <v/>
      </c>
      <c r="S17" s="160" t="str">
        <f t="shared" si="1"/>
        <v/>
      </c>
      <c r="T17" s="160" t="str">
        <f t="shared" si="1"/>
        <v/>
      </c>
      <c r="U17" s="160" t="str">
        <f t="shared" si="1"/>
        <v/>
      </c>
      <c r="V17" s="160" t="str">
        <f t="shared" si="1"/>
        <v/>
      </c>
      <c r="W17" s="160" t="str">
        <f t="shared" si="1"/>
        <v/>
      </c>
      <c r="X17" s="160" t="str">
        <f t="shared" si="1"/>
        <v/>
      </c>
      <c r="Y17" s="175"/>
    </row>
    <row r="18" spans="1:25" x14ac:dyDescent="0.25">
      <c r="C18" s="156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5"/>
      <c r="U18" s="155"/>
      <c r="V18" s="155"/>
      <c r="W18" s="155"/>
      <c r="X18" s="155"/>
      <c r="Y18" s="155"/>
    </row>
    <row r="19" spans="1:25" x14ac:dyDescent="0.25">
      <c r="C19" s="18" t="s">
        <v>3617</v>
      </c>
      <c r="D19" s="601" t="str">
        <f>IF(COUNTBLANK(Y7:Y14)=8,"",IF(AND(COUNTIF(Y7:Y14,"Weryfikacja wiersza OK")=8,COUNTIF(D17:X17,"OK")=21),"Arkusz jest zwalidowany poprawnie","Arkusz jest niepoprawny"))</f>
        <v/>
      </c>
    </row>
    <row r="30" spans="1:25" ht="27" customHeight="1" x14ac:dyDescent="0.25">
      <c r="A30" s="4"/>
      <c r="B30" s="4"/>
      <c r="C30" s="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6"/>
    </row>
    <row r="31" spans="1:25" ht="27" customHeight="1" x14ac:dyDescent="0.25">
      <c r="A31" s="4"/>
      <c r="B31" s="4"/>
      <c r="C31" s="4"/>
      <c r="T31" s="4"/>
      <c r="U31" s="4"/>
      <c r="V31" s="4"/>
      <c r="W31" s="4"/>
      <c r="X31" s="4"/>
    </row>
    <row r="32" spans="1:25" ht="27" customHeight="1" x14ac:dyDescent="0.25">
      <c r="B32" s="4"/>
      <c r="C32" s="4"/>
      <c r="T32" s="4"/>
      <c r="U32" s="4"/>
      <c r="V32" s="4"/>
      <c r="W32" s="4"/>
      <c r="X32" s="4"/>
    </row>
    <row r="33" spans="2:24" x14ac:dyDescent="0.25">
      <c r="B33" s="4"/>
      <c r="C33" s="4"/>
      <c r="T33" s="4"/>
      <c r="U33" s="4"/>
      <c r="V33" s="4"/>
      <c r="W33" s="4"/>
      <c r="X33" s="4"/>
    </row>
  </sheetData>
  <sheetProtection formatCells="0" formatColumns="0" formatRows="0"/>
  <mergeCells count="8">
    <mergeCell ref="B4:C6"/>
    <mergeCell ref="S4:U4"/>
    <mergeCell ref="V4:X4"/>
    <mergeCell ref="D4:F4"/>
    <mergeCell ref="G4:I4"/>
    <mergeCell ref="J4:L4"/>
    <mergeCell ref="M4:O4"/>
    <mergeCell ref="P4:R4"/>
  </mergeCells>
  <conditionalFormatting sqref="Y17">
    <cfRule type="containsText" dxfId="251" priority="10" operator="containsText" text="OK">
      <formula>NOT(ISERROR(SEARCH("OK",Y17)))</formula>
    </cfRule>
  </conditionalFormatting>
  <conditionalFormatting sqref="Y17">
    <cfRule type="containsText" dxfId="250" priority="9" operator="containsText" text="Weryfikacja bieżącego wiersza OK">
      <formula>NOT(ISERROR(SEARCH("Weryfikacja bieżącego wiersza OK",Y17)))</formula>
    </cfRule>
  </conditionalFormatting>
  <conditionalFormatting sqref="D17:X17">
    <cfRule type="containsText" dxfId="249" priority="5" operator="containsText" text="OK">
      <formula>NOT(ISERROR(SEARCH("OK",D17)))</formula>
    </cfRule>
  </conditionalFormatting>
  <conditionalFormatting sqref="C18">
    <cfRule type="containsText" dxfId="248" priority="3" operator="containsText" text="Arkusz jest zwalidowany poprawnie">
      <formula>NOT(ISERROR(SEARCH("Arkusz jest zwalidowany poprawnie",C18)))</formula>
    </cfRule>
    <cfRule type="containsText" dxfId="247" priority="4" operator="containsText" text="Arkusz zwalidowany poprawnie">
      <formula>NOT(ISERROR(SEARCH("Arkusz zwalidowany poprawnie",C18)))</formula>
    </cfRule>
  </conditionalFormatting>
  <conditionalFormatting sqref="Y7:Y14">
    <cfRule type="containsText" dxfId="246" priority="2" operator="containsText" text="Weryfikacja wiersza OK">
      <formula>NOT(ISERROR(SEARCH("Weryfikacja wiersza OK",Y7)))</formula>
    </cfRule>
  </conditionalFormatting>
  <conditionalFormatting sqref="D19">
    <cfRule type="containsText" dxfId="245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pageSetup paperSize="9" scale="41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9"/>
  <sheetViews>
    <sheetView topLeftCell="C1" zoomScale="85" zoomScaleNormal="85" workbookViewId="0">
      <selection activeCell="D10" sqref="D10:X10"/>
    </sheetView>
  </sheetViews>
  <sheetFormatPr defaultRowHeight="15" x14ac:dyDescent="0.25"/>
  <cols>
    <col min="2" max="2" width="11.85546875" customWidth="1"/>
    <col min="3" max="3" width="21.5703125" customWidth="1"/>
    <col min="4" max="4" width="12.5703125" customWidth="1"/>
    <col min="5" max="5" width="13.140625" bestFit="1" customWidth="1"/>
    <col min="6" max="6" width="15.28515625" bestFit="1" customWidth="1"/>
    <col min="7" max="7" width="12.42578125" customWidth="1"/>
    <col min="8" max="8" width="12.5703125" bestFit="1" customWidth="1"/>
    <col min="9" max="9" width="11.5703125" customWidth="1"/>
    <col min="10" max="10" width="12.42578125" customWidth="1"/>
    <col min="11" max="11" width="12.5703125" bestFit="1" customWidth="1"/>
    <col min="12" max="12" width="14.140625" customWidth="1"/>
    <col min="13" max="13" width="12.7109375" customWidth="1"/>
    <col min="14" max="14" width="12.5703125" bestFit="1" customWidth="1"/>
    <col min="15" max="15" width="12.42578125" customWidth="1"/>
    <col min="16" max="16" width="12.140625" bestFit="1" customWidth="1"/>
    <col min="17" max="17" width="12.5703125" bestFit="1" customWidth="1"/>
    <col min="18" max="19" width="12.140625" bestFit="1" customWidth="1"/>
    <col min="20" max="20" width="12.5703125" bestFit="1" customWidth="1"/>
    <col min="21" max="21" width="12.140625" bestFit="1" customWidth="1"/>
    <col min="22" max="22" width="12.140625" customWidth="1"/>
    <col min="23" max="23" width="13.140625" bestFit="1" customWidth="1"/>
    <col min="24" max="24" width="13.140625" customWidth="1"/>
    <col min="25" max="25" width="16.5703125" customWidth="1"/>
  </cols>
  <sheetData>
    <row r="1" spans="2:25" ht="15.75" x14ac:dyDescent="0.25">
      <c r="B1" s="1" t="s">
        <v>1</v>
      </c>
      <c r="J1" s="2" t="s">
        <v>3283</v>
      </c>
    </row>
    <row r="2" spans="2:25" ht="21" customHeight="1" x14ac:dyDescent="0.25">
      <c r="B2" s="904" t="s">
        <v>1648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6"/>
    </row>
    <row r="3" spans="2:25" ht="21" customHeight="1" thickBot="1" x14ac:dyDescent="0.3"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6"/>
      <c r="X3" s="6"/>
      <c r="Y3" s="6"/>
    </row>
    <row r="4" spans="2:25" ht="40.5" customHeight="1" thickBot="1" x14ac:dyDescent="0.3">
      <c r="B4" s="1441"/>
      <c r="C4" s="1442"/>
      <c r="D4" s="1349" t="s">
        <v>67</v>
      </c>
      <c r="E4" s="1385"/>
      <c r="F4" s="1350"/>
      <c r="G4" s="1349" t="s">
        <v>68</v>
      </c>
      <c r="H4" s="1385"/>
      <c r="I4" s="1350"/>
      <c r="J4" s="1349" t="s">
        <v>69</v>
      </c>
      <c r="K4" s="1385"/>
      <c r="L4" s="1350"/>
      <c r="M4" s="1349" t="s">
        <v>70</v>
      </c>
      <c r="N4" s="1385"/>
      <c r="O4" s="1350"/>
      <c r="P4" s="1349" t="s">
        <v>71</v>
      </c>
      <c r="Q4" s="1385"/>
      <c r="R4" s="1350"/>
      <c r="S4" s="1349" t="s">
        <v>72</v>
      </c>
      <c r="T4" s="1385"/>
      <c r="U4" s="1350"/>
      <c r="V4" s="1349" t="s">
        <v>73</v>
      </c>
      <c r="W4" s="1385"/>
      <c r="X4" s="1350"/>
      <c r="Y4" s="6"/>
    </row>
    <row r="5" spans="2:25" ht="47.25" customHeight="1" thickBot="1" x14ac:dyDescent="0.3">
      <c r="B5" s="1443"/>
      <c r="C5" s="1444"/>
      <c r="D5" s="56" t="s">
        <v>31</v>
      </c>
      <c r="E5" s="57" t="s">
        <v>18</v>
      </c>
      <c r="F5" s="27" t="s">
        <v>11</v>
      </c>
      <c r="G5" s="28" t="s">
        <v>31</v>
      </c>
      <c r="H5" s="57" t="s">
        <v>18</v>
      </c>
      <c r="I5" s="58" t="s">
        <v>11</v>
      </c>
      <c r="J5" s="56" t="s">
        <v>31</v>
      </c>
      <c r="K5" s="57" t="s">
        <v>18</v>
      </c>
      <c r="L5" s="27" t="s">
        <v>11</v>
      </c>
      <c r="M5" s="28" t="s">
        <v>31</v>
      </c>
      <c r="N5" s="57" t="s">
        <v>18</v>
      </c>
      <c r="O5" s="58" t="s">
        <v>11</v>
      </c>
      <c r="P5" s="56" t="s">
        <v>31</v>
      </c>
      <c r="Q5" s="57" t="s">
        <v>18</v>
      </c>
      <c r="R5" s="27" t="s">
        <v>11</v>
      </c>
      <c r="S5" s="56" t="s">
        <v>31</v>
      </c>
      <c r="T5" s="57" t="s">
        <v>18</v>
      </c>
      <c r="U5" s="27" t="s">
        <v>11</v>
      </c>
      <c r="V5" s="56" t="s">
        <v>31</v>
      </c>
      <c r="W5" s="57" t="s">
        <v>18</v>
      </c>
      <c r="X5" s="27" t="s">
        <v>11</v>
      </c>
      <c r="Y5" s="6"/>
    </row>
    <row r="6" spans="2:25" ht="19.5" customHeight="1" thickBot="1" x14ac:dyDescent="0.3">
      <c r="B6" s="1445"/>
      <c r="C6" s="1446"/>
      <c r="D6" s="54" t="s">
        <v>145</v>
      </c>
      <c r="E6" s="13" t="s">
        <v>146</v>
      </c>
      <c r="F6" s="14" t="s">
        <v>147</v>
      </c>
      <c r="G6" s="13" t="s">
        <v>148</v>
      </c>
      <c r="H6" s="12" t="s">
        <v>153</v>
      </c>
      <c r="I6" s="13" t="s">
        <v>149</v>
      </c>
      <c r="J6" s="54" t="s">
        <v>258</v>
      </c>
      <c r="K6" s="13" t="s">
        <v>259</v>
      </c>
      <c r="L6" s="14" t="s">
        <v>260</v>
      </c>
      <c r="M6" s="13" t="s">
        <v>261</v>
      </c>
      <c r="N6" s="12" t="s">
        <v>262</v>
      </c>
      <c r="O6" s="13" t="s">
        <v>263</v>
      </c>
      <c r="P6" s="54" t="s">
        <v>264</v>
      </c>
      <c r="Q6" s="13" t="s">
        <v>265</v>
      </c>
      <c r="R6" s="14" t="s">
        <v>266</v>
      </c>
      <c r="S6" s="11" t="s">
        <v>267</v>
      </c>
      <c r="T6" s="12" t="s">
        <v>268</v>
      </c>
      <c r="U6" s="55" t="s">
        <v>269</v>
      </c>
      <c r="V6" s="11" t="s">
        <v>270</v>
      </c>
      <c r="W6" s="12" t="s">
        <v>271</v>
      </c>
      <c r="X6" s="55" t="s">
        <v>272</v>
      </c>
      <c r="Y6" s="6"/>
    </row>
    <row r="7" spans="2:25" x14ac:dyDescent="0.25">
      <c r="B7" s="45" t="s">
        <v>165</v>
      </c>
      <c r="C7" s="45" t="s">
        <v>63</v>
      </c>
      <c r="D7" s="271"/>
      <c r="E7" s="478"/>
      <c r="F7" s="479"/>
      <c r="G7" s="271"/>
      <c r="H7" s="478"/>
      <c r="I7" s="479"/>
      <c r="J7" s="271"/>
      <c r="K7" s="478"/>
      <c r="L7" s="479"/>
      <c r="M7" s="271"/>
      <c r="N7" s="478"/>
      <c r="O7" s="479"/>
      <c r="P7" s="271"/>
      <c r="Q7" s="478"/>
      <c r="R7" s="479"/>
      <c r="S7" s="271"/>
      <c r="T7" s="478"/>
      <c r="U7" s="479"/>
      <c r="V7" s="271"/>
      <c r="W7" s="478"/>
      <c r="X7" s="479"/>
      <c r="Y7" s="156" t="str">
        <f>IF(COUNTBLANK(D7:X7)=21,"",IF(COUNTBLANK(D7:X7)=0, "Weryfikacja wiersza OK", "Należy wypełnić wszystkie pola w bieżącym wierszu"))</f>
        <v/>
      </c>
    </row>
    <row r="8" spans="2:25" x14ac:dyDescent="0.25">
      <c r="B8" s="46" t="s">
        <v>166</v>
      </c>
      <c r="C8" s="46" t="s">
        <v>64</v>
      </c>
      <c r="D8" s="218"/>
      <c r="E8" s="480"/>
      <c r="F8" s="481"/>
      <c r="G8" s="218"/>
      <c r="H8" s="480"/>
      <c r="I8" s="481"/>
      <c r="J8" s="218"/>
      <c r="K8" s="480"/>
      <c r="L8" s="481"/>
      <c r="M8" s="218"/>
      <c r="N8" s="480"/>
      <c r="O8" s="481"/>
      <c r="P8" s="218"/>
      <c r="Q8" s="480"/>
      <c r="R8" s="481"/>
      <c r="S8" s="218"/>
      <c r="T8" s="480"/>
      <c r="U8" s="481"/>
      <c r="V8" s="218"/>
      <c r="W8" s="480"/>
      <c r="X8" s="481"/>
      <c r="Y8" s="156" t="str">
        <f t="shared" ref="Y8:Y14" si="0">IF(COUNTBLANK(D8:X8)=21,"",IF(COUNTBLANK(D8:X8)=0, "Weryfikacja wiersza OK", "Należy wypełnić wszystkie pola w bieżącym wierszu"))</f>
        <v/>
      </c>
    </row>
    <row r="9" spans="2:25" x14ac:dyDescent="0.25">
      <c r="B9" s="46" t="s">
        <v>167</v>
      </c>
      <c r="C9" s="46" t="s">
        <v>77</v>
      </c>
      <c r="D9" s="218"/>
      <c r="E9" s="480"/>
      <c r="F9" s="481"/>
      <c r="G9" s="218"/>
      <c r="H9" s="480"/>
      <c r="I9" s="481"/>
      <c r="J9" s="218"/>
      <c r="K9" s="480"/>
      <c r="L9" s="481"/>
      <c r="M9" s="218"/>
      <c r="N9" s="480"/>
      <c r="O9" s="481"/>
      <c r="P9" s="218"/>
      <c r="Q9" s="480"/>
      <c r="R9" s="481"/>
      <c r="S9" s="218"/>
      <c r="T9" s="480"/>
      <c r="U9" s="481"/>
      <c r="V9" s="218"/>
      <c r="W9" s="480"/>
      <c r="X9" s="481"/>
      <c r="Y9" s="156" t="str">
        <f t="shared" si="0"/>
        <v/>
      </c>
    </row>
    <row r="10" spans="2:25" x14ac:dyDescent="0.25">
      <c r="B10" s="45" t="s">
        <v>334</v>
      </c>
      <c r="C10" s="1006" t="s">
        <v>3322</v>
      </c>
      <c r="D10" s="218"/>
      <c r="E10" s="480"/>
      <c r="F10" s="481"/>
      <c r="G10" s="218"/>
      <c r="H10" s="480"/>
      <c r="I10" s="481"/>
      <c r="J10" s="218"/>
      <c r="K10" s="480"/>
      <c r="L10" s="481"/>
      <c r="M10" s="218"/>
      <c r="N10" s="480"/>
      <c r="O10" s="481"/>
      <c r="P10" s="218"/>
      <c r="Q10" s="480"/>
      <c r="R10" s="481"/>
      <c r="S10" s="218"/>
      <c r="T10" s="480"/>
      <c r="U10" s="481"/>
      <c r="V10" s="218"/>
      <c r="W10" s="480"/>
      <c r="X10" s="481"/>
      <c r="Y10" s="156" t="str">
        <f>IF(COUNTBLANK(D10:X10)=21,"",IF(COUNTBLANK(D10:X10)=0, "Weryfikacja wiersza OK",IF(SUM(D10:X10)&gt;SUM(D9:X9),"Należy wypełnić wszystkie pola w bieżącym wierszu",)))</f>
        <v/>
      </c>
    </row>
    <row r="11" spans="2:25" x14ac:dyDescent="0.25">
      <c r="B11" s="45" t="s">
        <v>168</v>
      </c>
      <c r="C11" s="45" t="s">
        <v>66</v>
      </c>
      <c r="D11" s="218"/>
      <c r="E11" s="480"/>
      <c r="F11" s="481"/>
      <c r="G11" s="218"/>
      <c r="H11" s="480"/>
      <c r="I11" s="481"/>
      <c r="J11" s="218"/>
      <c r="K11" s="480"/>
      <c r="L11" s="481"/>
      <c r="M11" s="218"/>
      <c r="N11" s="480"/>
      <c r="O11" s="481"/>
      <c r="P11" s="218"/>
      <c r="Q11" s="480"/>
      <c r="R11" s="481"/>
      <c r="S11" s="218"/>
      <c r="T11" s="480"/>
      <c r="U11" s="481"/>
      <c r="V11" s="218"/>
      <c r="W11" s="480"/>
      <c r="X11" s="481"/>
      <c r="Y11" s="156" t="str">
        <f t="shared" si="0"/>
        <v/>
      </c>
    </row>
    <row r="12" spans="2:25" x14ac:dyDescent="0.25">
      <c r="B12" s="46" t="s">
        <v>169</v>
      </c>
      <c r="C12" s="46" t="s">
        <v>65</v>
      </c>
      <c r="D12" s="218"/>
      <c r="E12" s="480"/>
      <c r="F12" s="481"/>
      <c r="G12" s="218"/>
      <c r="H12" s="480"/>
      <c r="I12" s="481"/>
      <c r="J12" s="218"/>
      <c r="K12" s="480"/>
      <c r="L12" s="481"/>
      <c r="M12" s="218"/>
      <c r="N12" s="480"/>
      <c r="O12" s="481"/>
      <c r="P12" s="218"/>
      <c r="Q12" s="480"/>
      <c r="R12" s="481"/>
      <c r="S12" s="218"/>
      <c r="T12" s="480"/>
      <c r="U12" s="481"/>
      <c r="V12" s="218"/>
      <c r="W12" s="480"/>
      <c r="X12" s="481"/>
      <c r="Y12" s="156" t="str">
        <f t="shared" si="0"/>
        <v/>
      </c>
    </row>
    <row r="13" spans="2:25" ht="15.75" thickBot="1" x14ac:dyDescent="0.3">
      <c r="B13" s="46" t="s">
        <v>170</v>
      </c>
      <c r="C13" s="46" t="s">
        <v>33</v>
      </c>
      <c r="D13" s="482"/>
      <c r="E13" s="483"/>
      <c r="F13" s="484"/>
      <c r="G13" s="482"/>
      <c r="H13" s="483"/>
      <c r="I13" s="484"/>
      <c r="J13" s="482"/>
      <c r="K13" s="483"/>
      <c r="L13" s="484"/>
      <c r="M13" s="482"/>
      <c r="N13" s="483"/>
      <c r="O13" s="484"/>
      <c r="P13" s="482"/>
      <c r="Q13" s="483"/>
      <c r="R13" s="484"/>
      <c r="S13" s="482"/>
      <c r="T13" s="483"/>
      <c r="U13" s="484"/>
      <c r="V13" s="482"/>
      <c r="W13" s="483"/>
      <c r="X13" s="484"/>
      <c r="Y13" s="156" t="str">
        <f t="shared" si="0"/>
        <v/>
      </c>
    </row>
    <row r="14" spans="2:25" ht="15.75" thickBot="1" x14ac:dyDescent="0.3">
      <c r="B14" s="40" t="s">
        <v>171</v>
      </c>
      <c r="C14" s="44" t="s">
        <v>32</v>
      </c>
      <c r="D14" s="485"/>
      <c r="E14" s="486"/>
      <c r="F14" s="487"/>
      <c r="G14" s="485"/>
      <c r="H14" s="486"/>
      <c r="I14" s="487"/>
      <c r="J14" s="485"/>
      <c r="K14" s="486"/>
      <c r="L14" s="487"/>
      <c r="M14" s="485"/>
      <c r="N14" s="486"/>
      <c r="O14" s="487"/>
      <c r="P14" s="485"/>
      <c r="Q14" s="486"/>
      <c r="R14" s="487"/>
      <c r="S14" s="485"/>
      <c r="T14" s="486"/>
      <c r="U14" s="487"/>
      <c r="V14" s="485"/>
      <c r="W14" s="486"/>
      <c r="X14" s="487"/>
      <c r="Y14" s="156" t="str">
        <f t="shared" si="0"/>
        <v/>
      </c>
    </row>
    <row r="16" spans="2:25" x14ac:dyDescent="0.25">
      <c r="C16" s="2" t="s">
        <v>3590</v>
      </c>
    </row>
    <row r="17" spans="3:24" x14ac:dyDescent="0.25">
      <c r="C17" s="174" t="s">
        <v>171</v>
      </c>
      <c r="D17" s="184" t="str">
        <f>IF(COUNTBLANK(D7:D14)=8, "", IF(D14=D7+D8+D9+D11+D12+D13,"OK","Błąd"))</f>
        <v/>
      </c>
      <c r="E17" s="184" t="str">
        <f t="shared" ref="E17:X17" si="1">IF(COUNTBLANK(E7:E14)=8, "", IF(E14=E7+E8+E9+E11+E12+E13,"OK","Błąd"))</f>
        <v/>
      </c>
      <c r="F17" s="184" t="str">
        <f t="shared" si="1"/>
        <v/>
      </c>
      <c r="G17" s="184" t="str">
        <f t="shared" si="1"/>
        <v/>
      </c>
      <c r="H17" s="184" t="str">
        <f t="shared" si="1"/>
        <v/>
      </c>
      <c r="I17" s="184" t="str">
        <f t="shared" si="1"/>
        <v/>
      </c>
      <c r="J17" s="184" t="str">
        <f t="shared" si="1"/>
        <v/>
      </c>
      <c r="K17" s="184" t="str">
        <f t="shared" si="1"/>
        <v/>
      </c>
      <c r="L17" s="184" t="str">
        <f t="shared" si="1"/>
        <v/>
      </c>
      <c r="M17" s="184" t="str">
        <f t="shared" si="1"/>
        <v/>
      </c>
      <c r="N17" s="184" t="str">
        <f t="shared" si="1"/>
        <v/>
      </c>
      <c r="O17" s="184" t="str">
        <f t="shared" si="1"/>
        <v/>
      </c>
      <c r="P17" s="184" t="str">
        <f t="shared" si="1"/>
        <v/>
      </c>
      <c r="Q17" s="184" t="str">
        <f t="shared" si="1"/>
        <v/>
      </c>
      <c r="R17" s="184" t="str">
        <f t="shared" si="1"/>
        <v/>
      </c>
      <c r="S17" s="184" t="str">
        <f t="shared" si="1"/>
        <v/>
      </c>
      <c r="T17" s="184" t="str">
        <f t="shared" si="1"/>
        <v/>
      </c>
      <c r="U17" s="184" t="str">
        <f t="shared" si="1"/>
        <v/>
      </c>
      <c r="V17" s="184" t="str">
        <f t="shared" si="1"/>
        <v/>
      </c>
      <c r="W17" s="184" t="str">
        <f t="shared" si="1"/>
        <v/>
      </c>
      <c r="X17" s="184" t="str">
        <f t="shared" si="1"/>
        <v/>
      </c>
    </row>
    <row r="18" spans="3:24" x14ac:dyDescent="0.25">
      <c r="C18" s="1447"/>
      <c r="D18" s="1447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</row>
    <row r="19" spans="3:24" x14ac:dyDescent="0.25">
      <c r="C19" s="18" t="s">
        <v>3617</v>
      </c>
      <c r="D19" s="601" t="str">
        <f>IF(COUNTBLANK(Y7:Y14)=8,"",IF(AND(COUNTIF(Y7:Y14,"Weryfikacja wiersza OK")=8,COUNTIF(D17:X17,"OK")=21),"Arkusz jest zwalidowany poprawnie","Arkusz jest niepoprawny"))</f>
        <v/>
      </c>
    </row>
  </sheetData>
  <sheetProtection formatCells="0" formatColumns="0" formatRows="0"/>
  <mergeCells count="9">
    <mergeCell ref="C18:D18"/>
    <mergeCell ref="B4:C6"/>
    <mergeCell ref="S4:U4"/>
    <mergeCell ref="V4:X4"/>
    <mergeCell ref="D4:F4"/>
    <mergeCell ref="G4:I4"/>
    <mergeCell ref="J4:L4"/>
    <mergeCell ref="M4:O4"/>
    <mergeCell ref="P4:R4"/>
  </mergeCells>
  <conditionalFormatting sqref="Y7:Y14">
    <cfRule type="containsText" dxfId="244" priority="6" operator="containsText" text="OK">
      <formula>NOT(ISERROR(SEARCH("OK",Y7)))</formula>
    </cfRule>
  </conditionalFormatting>
  <conditionalFormatting sqref="C18">
    <cfRule type="containsText" dxfId="243" priority="2" operator="containsText" text="Arkusz jest zwalidowany poprawnie">
      <formula>NOT(ISERROR(SEARCH("Arkusz jest zwalidowany poprawnie",C18)))</formula>
    </cfRule>
    <cfRule type="containsText" dxfId="242" priority="3" operator="containsText" text="Arkusz zwalidowany poprawnie">
      <formula>NOT(ISERROR(SEARCH("Arkusz zwalidowany poprawnie",C18)))</formula>
    </cfRule>
    <cfRule type="containsText" dxfId="241" priority="4" operator="containsText" text="Arkusz zwalidowany poprawnie">
      <formula>NOT(ISERROR(SEARCH("Arkusz zwalidowany poprawnie",C18)))</formula>
    </cfRule>
  </conditionalFormatting>
  <conditionalFormatting sqref="D17:X17">
    <cfRule type="containsText" dxfId="240" priority="5" operator="containsText" text="OK">
      <formula>NOT(ISERROR(SEARCH("OK",D17)))</formula>
    </cfRule>
  </conditionalFormatting>
  <conditionalFormatting sqref="D19">
    <cfRule type="containsText" dxfId="239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pageSetup paperSize="9" orientation="portrait" r:id="rId1"/>
  <ignoredErrors>
    <ignoredError sqref="Y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zoomScale="80" zoomScaleNormal="80" workbookViewId="0">
      <selection activeCell="E25" sqref="E25"/>
    </sheetView>
  </sheetViews>
  <sheetFormatPr defaultRowHeight="15" x14ac:dyDescent="0.25"/>
  <cols>
    <col min="2" max="2" width="11.42578125" style="6" customWidth="1"/>
    <col min="3" max="3" width="67" style="6" customWidth="1"/>
    <col min="4" max="4" width="13.7109375" style="6" customWidth="1"/>
    <col min="5" max="5" width="22.140625" customWidth="1"/>
  </cols>
  <sheetData>
    <row r="1" spans="2:11" ht="15.75" x14ac:dyDescent="0.25">
      <c r="B1" s="145" t="s">
        <v>1</v>
      </c>
      <c r="D1" s="2" t="s">
        <v>3283</v>
      </c>
    </row>
    <row r="2" spans="2:11" ht="15.75" x14ac:dyDescent="0.25">
      <c r="B2" s="452" t="s">
        <v>661</v>
      </c>
    </row>
    <row r="3" spans="2:11" ht="15.75" thickBot="1" x14ac:dyDescent="0.3"/>
    <row r="4" spans="2:11" ht="30" x14ac:dyDescent="0.25">
      <c r="B4" s="1285" t="s">
        <v>613</v>
      </c>
      <c r="C4" s="1286"/>
      <c r="D4" s="695" t="s">
        <v>11</v>
      </c>
    </row>
    <row r="5" spans="2:11" ht="15.75" thickBot="1" x14ac:dyDescent="0.3">
      <c r="B5" s="1287"/>
      <c r="C5" s="1288"/>
      <c r="D5" s="696" t="s">
        <v>145</v>
      </c>
    </row>
    <row r="6" spans="2:11" x14ac:dyDescent="0.25">
      <c r="B6" s="697" t="s">
        <v>614</v>
      </c>
      <c r="C6" s="698" t="s">
        <v>615</v>
      </c>
      <c r="D6" s="699"/>
      <c r="E6" s="602" t="str">
        <f>IF(ISBLANK(D6),"",IF(ISNUMBER(D6),"Weryfikacja wiersza OK","Wartość w kolumnie a musi być liczbą"))</f>
        <v/>
      </c>
      <c r="K6" s="602"/>
    </row>
    <row r="7" spans="2:11" x14ac:dyDescent="0.25">
      <c r="B7" s="136" t="s">
        <v>616</v>
      </c>
      <c r="C7" s="700" t="s">
        <v>306</v>
      </c>
      <c r="D7" s="701"/>
      <c r="E7" s="602" t="str">
        <f>IF(ISBLANK(D7),"",IF(ISNUMBER(D7),"Weryfikacja wiersza OK","Wartość w kolumnie a musi być liczbą"))</f>
        <v/>
      </c>
    </row>
    <row r="8" spans="2:11" x14ac:dyDescent="0.25">
      <c r="B8" s="136" t="s">
        <v>617</v>
      </c>
      <c r="C8" s="700" t="s">
        <v>618</v>
      </c>
      <c r="D8" s="701"/>
      <c r="E8" s="602" t="str">
        <f>IF(ISBLANK(D8),"",IF(ISNUMBER(D8),"Weryfikacja wiersza OK","Wartość w kolumnie a musi być liczbą"))</f>
        <v/>
      </c>
    </row>
    <row r="9" spans="2:11" ht="30" x14ac:dyDescent="0.25">
      <c r="B9" s="136" t="s">
        <v>619</v>
      </c>
      <c r="C9" s="702" t="s">
        <v>620</v>
      </c>
      <c r="D9" s="701"/>
      <c r="E9" s="602" t="str">
        <f t="shared" ref="E9:E36" si="0">IF(ISBLANK(D9),"",IF(ISNUMBER(D9),"Weryfikacja wiersza OK","Wartość w kolumnie a musi być liczbą"))</f>
        <v/>
      </c>
    </row>
    <row r="10" spans="2:11" ht="30" x14ac:dyDescent="0.25">
      <c r="B10" s="136" t="s">
        <v>621</v>
      </c>
      <c r="C10" s="658" t="s">
        <v>622</v>
      </c>
      <c r="D10" s="701"/>
      <c r="E10" s="602" t="str">
        <f t="shared" si="0"/>
        <v/>
      </c>
    </row>
    <row r="11" spans="2:11" x14ac:dyDescent="0.25">
      <c r="B11" s="136" t="s">
        <v>623</v>
      </c>
      <c r="C11" s="703" t="s">
        <v>512</v>
      </c>
      <c r="D11" s="701"/>
      <c r="E11" s="602" t="str">
        <f t="shared" si="0"/>
        <v/>
      </c>
    </row>
    <row r="12" spans="2:11" x14ac:dyDescent="0.25">
      <c r="B12" s="136" t="s">
        <v>624</v>
      </c>
      <c r="C12" s="703" t="s">
        <v>300</v>
      </c>
      <c r="D12" s="701"/>
      <c r="E12" s="602" t="str">
        <f t="shared" si="0"/>
        <v/>
      </c>
    </row>
    <row r="13" spans="2:11" x14ac:dyDescent="0.25">
      <c r="B13" s="136" t="s">
        <v>625</v>
      </c>
      <c r="C13" s="703" t="s">
        <v>82</v>
      </c>
      <c r="D13" s="701"/>
      <c r="E13" s="602" t="str">
        <f t="shared" si="0"/>
        <v/>
      </c>
    </row>
    <row r="14" spans="2:11" x14ac:dyDescent="0.25">
      <c r="B14" s="136" t="s">
        <v>626</v>
      </c>
      <c r="C14" s="658" t="s">
        <v>627</v>
      </c>
      <c r="D14" s="701"/>
      <c r="E14" s="602" t="str">
        <f t="shared" si="0"/>
        <v/>
      </c>
    </row>
    <row r="15" spans="2:11" x14ac:dyDescent="0.25">
      <c r="B15" s="136" t="s">
        <v>628</v>
      </c>
      <c r="C15" s="703" t="s">
        <v>512</v>
      </c>
      <c r="D15" s="701"/>
      <c r="E15" s="602" t="str">
        <f t="shared" si="0"/>
        <v/>
      </c>
    </row>
    <row r="16" spans="2:11" x14ac:dyDescent="0.25">
      <c r="B16" s="136" t="s">
        <v>629</v>
      </c>
      <c r="C16" s="703" t="s">
        <v>300</v>
      </c>
      <c r="D16" s="701"/>
      <c r="E16" s="602" t="str">
        <f t="shared" si="0"/>
        <v/>
      </c>
    </row>
    <row r="17" spans="2:5" x14ac:dyDescent="0.25">
      <c r="B17" s="136" t="s">
        <v>630</v>
      </c>
      <c r="C17" s="703" t="s">
        <v>82</v>
      </c>
      <c r="D17" s="701"/>
      <c r="E17" s="602" t="str">
        <f t="shared" si="0"/>
        <v/>
      </c>
    </row>
    <row r="18" spans="2:5" x14ac:dyDescent="0.25">
      <c r="B18" s="136" t="s">
        <v>631</v>
      </c>
      <c r="C18" s="704" t="s">
        <v>632</v>
      </c>
      <c r="D18" s="701"/>
      <c r="E18" s="602" t="str">
        <f t="shared" si="0"/>
        <v/>
      </c>
    </row>
    <row r="19" spans="2:5" x14ac:dyDescent="0.25">
      <c r="B19" s="136" t="s">
        <v>633</v>
      </c>
      <c r="C19" s="700" t="s">
        <v>512</v>
      </c>
      <c r="D19" s="701"/>
      <c r="E19" s="602" t="str">
        <f t="shared" si="0"/>
        <v/>
      </c>
    </row>
    <row r="20" spans="2:5" x14ac:dyDescent="0.25">
      <c r="B20" s="136" t="s">
        <v>634</v>
      </c>
      <c r="C20" s="700" t="s">
        <v>300</v>
      </c>
      <c r="D20" s="701"/>
      <c r="E20" s="602" t="str">
        <f t="shared" si="0"/>
        <v/>
      </c>
    </row>
    <row r="21" spans="2:5" x14ac:dyDescent="0.25">
      <c r="B21" s="136" t="s">
        <v>635</v>
      </c>
      <c r="C21" s="700" t="s">
        <v>636</v>
      </c>
      <c r="D21" s="701"/>
      <c r="E21" s="602" t="str">
        <f t="shared" si="0"/>
        <v/>
      </c>
    </row>
    <row r="22" spans="2:5" x14ac:dyDescent="0.25">
      <c r="B22" s="136" t="s">
        <v>637</v>
      </c>
      <c r="C22" s="704" t="s">
        <v>638</v>
      </c>
      <c r="D22" s="701"/>
      <c r="E22" s="602" t="str">
        <f t="shared" si="0"/>
        <v/>
      </c>
    </row>
    <row r="23" spans="2:5" x14ac:dyDescent="0.25">
      <c r="B23" s="136" t="s">
        <v>639</v>
      </c>
      <c r="C23" s="700" t="s">
        <v>107</v>
      </c>
      <c r="D23" s="701"/>
      <c r="E23" s="602" t="str">
        <f t="shared" si="0"/>
        <v/>
      </c>
    </row>
    <row r="24" spans="2:5" x14ac:dyDescent="0.25">
      <c r="B24" s="136" t="s">
        <v>640</v>
      </c>
      <c r="C24" s="700" t="s">
        <v>300</v>
      </c>
      <c r="D24" s="701"/>
      <c r="E24" s="602" t="str">
        <f t="shared" si="0"/>
        <v/>
      </c>
    </row>
    <row r="25" spans="2:5" x14ac:dyDescent="0.25">
      <c r="B25" s="136" t="s">
        <v>641</v>
      </c>
      <c r="C25" s="700" t="s">
        <v>82</v>
      </c>
      <c r="D25" s="701"/>
      <c r="E25" s="602" t="str">
        <f t="shared" si="0"/>
        <v/>
      </c>
    </row>
    <row r="26" spans="2:5" x14ac:dyDescent="0.25">
      <c r="B26" s="136" t="s">
        <v>642</v>
      </c>
      <c r="C26" s="704" t="s">
        <v>643</v>
      </c>
      <c r="D26" s="701"/>
      <c r="E26" s="602" t="str">
        <f t="shared" si="0"/>
        <v/>
      </c>
    </row>
    <row r="27" spans="2:5" x14ac:dyDescent="0.25">
      <c r="B27" s="136" t="s">
        <v>644</v>
      </c>
      <c r="C27" s="700" t="s">
        <v>300</v>
      </c>
      <c r="D27" s="701"/>
      <c r="E27" s="602" t="str">
        <f t="shared" si="0"/>
        <v/>
      </c>
    </row>
    <row r="28" spans="2:5" x14ac:dyDescent="0.25">
      <c r="B28" s="136" t="s">
        <v>645</v>
      </c>
      <c r="C28" s="700" t="s">
        <v>82</v>
      </c>
      <c r="D28" s="701"/>
      <c r="E28" s="602" t="str">
        <f t="shared" si="0"/>
        <v/>
      </c>
    </row>
    <row r="29" spans="2:5" x14ac:dyDescent="0.25">
      <c r="B29" s="136" t="s">
        <v>646</v>
      </c>
      <c r="C29" s="704" t="s">
        <v>647</v>
      </c>
      <c r="D29" s="701"/>
      <c r="E29" s="602" t="str">
        <f t="shared" si="0"/>
        <v/>
      </c>
    </row>
    <row r="30" spans="2:5" x14ac:dyDescent="0.25">
      <c r="B30" s="136" t="s">
        <v>648</v>
      </c>
      <c r="C30" s="704" t="s">
        <v>649</v>
      </c>
      <c r="D30" s="701"/>
      <c r="E30" s="602" t="str">
        <f t="shared" si="0"/>
        <v/>
      </c>
    </row>
    <row r="31" spans="2:5" x14ac:dyDescent="0.25">
      <c r="B31" s="136" t="s">
        <v>650</v>
      </c>
      <c r="C31" s="704" t="s">
        <v>651</v>
      </c>
      <c r="D31" s="701"/>
      <c r="E31" s="602" t="str">
        <f t="shared" si="0"/>
        <v/>
      </c>
    </row>
    <row r="32" spans="2:5" x14ac:dyDescent="0.25">
      <c r="B32" s="136" t="s">
        <v>652</v>
      </c>
      <c r="C32" s="700" t="s">
        <v>653</v>
      </c>
      <c r="D32" s="701"/>
      <c r="E32" s="602" t="str">
        <f t="shared" si="0"/>
        <v/>
      </c>
    </row>
    <row r="33" spans="2:5" x14ac:dyDescent="0.25">
      <c r="B33" s="136" t="s">
        <v>654</v>
      </c>
      <c r="C33" s="700" t="s">
        <v>655</v>
      </c>
      <c r="D33" s="701"/>
      <c r="E33" s="602" t="str">
        <f t="shared" si="0"/>
        <v/>
      </c>
    </row>
    <row r="34" spans="2:5" x14ac:dyDescent="0.25">
      <c r="B34" s="136" t="s">
        <v>656</v>
      </c>
      <c r="C34" s="704" t="s">
        <v>657</v>
      </c>
      <c r="D34" s="701"/>
      <c r="E34" s="602" t="str">
        <f t="shared" si="0"/>
        <v/>
      </c>
    </row>
    <row r="35" spans="2:5" x14ac:dyDescent="0.25">
      <c r="B35" s="136" t="s">
        <v>658</v>
      </c>
      <c r="C35" s="700" t="s">
        <v>659</v>
      </c>
      <c r="D35" s="701"/>
      <c r="E35" s="602" t="str">
        <f t="shared" si="0"/>
        <v/>
      </c>
    </row>
    <row r="36" spans="2:5" ht="15.75" thickBot="1" x14ac:dyDescent="0.3">
      <c r="B36" s="705" t="s">
        <v>660</v>
      </c>
      <c r="C36" s="706" t="s">
        <v>139</v>
      </c>
      <c r="D36" s="707"/>
      <c r="E36" s="602" t="str">
        <f t="shared" si="0"/>
        <v/>
      </c>
    </row>
    <row r="38" spans="2:5" x14ac:dyDescent="0.25">
      <c r="B38"/>
      <c r="C38" s="2" t="s">
        <v>3590</v>
      </c>
      <c r="D38"/>
    </row>
    <row r="39" spans="2:5" x14ac:dyDescent="0.25">
      <c r="B39"/>
      <c r="C39" t="s">
        <v>614</v>
      </c>
      <c r="D39" s="601" t="str">
        <f>IF(D6="","",IF(ROUND(SUM(D7:D8),2)=ROUND(BA02.1._A,2),"OK","Błąd sumy częściowej"))</f>
        <v/>
      </c>
    </row>
    <row r="40" spans="2:5" x14ac:dyDescent="0.25">
      <c r="B40"/>
      <c r="C40" t="s">
        <v>619</v>
      </c>
      <c r="D40" s="601" t="str">
        <f>IF(D9="","",IF(ROUND(SUM(D10, D14),2)=ROUND(BA02.2._A,2),"OK","Błąd sumy częściowej"))</f>
        <v/>
      </c>
      <c r="E40" s="601"/>
    </row>
    <row r="41" spans="2:5" x14ac:dyDescent="0.25">
      <c r="B41"/>
      <c r="C41" t="s">
        <v>621</v>
      </c>
      <c r="D41" s="601" t="str">
        <f>IF(D10="","",IF(ROUND(SUM(D11:D13),2)=ROUND(D10,2),"OK","Błąd sumy częściowej"))</f>
        <v/>
      </c>
      <c r="E41" s="601"/>
    </row>
    <row r="42" spans="2:5" x14ac:dyDescent="0.25">
      <c r="B42"/>
      <c r="C42" t="s">
        <v>626</v>
      </c>
      <c r="D42" s="601" t="str">
        <f>IF(D14="","",IF(ROUND(SUM(D15:D17),2)=ROUND(D14,2),"OK","Błąd sumy częściowej"))</f>
        <v/>
      </c>
      <c r="E42" s="601"/>
    </row>
    <row r="43" spans="2:5" x14ac:dyDescent="0.25">
      <c r="B43"/>
      <c r="C43" t="s">
        <v>631</v>
      </c>
      <c r="D43" s="601" t="str">
        <f>IF(D18="","",IF(ROUND(SUM(D19:D21),2)=ROUND(D18,2),"OK","Błąd sumy częściowej"))</f>
        <v/>
      </c>
      <c r="E43" s="601"/>
    </row>
    <row r="44" spans="2:5" x14ac:dyDescent="0.25">
      <c r="B44"/>
      <c r="C44" t="s">
        <v>637</v>
      </c>
      <c r="D44" s="601" t="str">
        <f>IF(D22="","",IF(ROUND(SUM(D23:D25),2)=ROUND(D22,2),"OK","Błąd sumy częściowej"))</f>
        <v/>
      </c>
      <c r="E44" s="601"/>
    </row>
    <row r="45" spans="2:5" x14ac:dyDescent="0.25">
      <c r="B45"/>
      <c r="C45" t="s">
        <v>642</v>
      </c>
      <c r="D45" s="601" t="str">
        <f>IF(D26="","",IF(ROUND(SUM(D27:D28),2)=ROUND(D26,2),"OK","Błąd sumy częściowej"))</f>
        <v/>
      </c>
      <c r="E45" s="601"/>
    </row>
    <row r="46" spans="2:5" x14ac:dyDescent="0.25">
      <c r="B46"/>
      <c r="C46" t="s">
        <v>650</v>
      </c>
      <c r="D46" s="601" t="str">
        <f>IF(D31="","",IF(ROUND(SUM(D32:D33),2)=ROUND(D31,2),"OK","Błąd sumy częściowej"))</f>
        <v/>
      </c>
      <c r="E46" s="601"/>
    </row>
    <row r="47" spans="2:5" x14ac:dyDescent="0.25">
      <c r="B47"/>
      <c r="C47" t="s">
        <v>660</v>
      </c>
      <c r="D47" s="601" t="str">
        <f>IF(D36="","",IF(ROUND(SUM(D6,D9,D18,D22,D26,D29,D30,D31,D34),2)=ROUND(BA02.10._A,2),"OK","Błąd sumy częściowej"))</f>
        <v/>
      </c>
      <c r="E47" s="601"/>
    </row>
    <row r="48" spans="2:5" x14ac:dyDescent="0.25">
      <c r="B48"/>
      <c r="C48"/>
      <c r="D48"/>
    </row>
    <row r="49" spans="2:4" x14ac:dyDescent="0.25">
      <c r="B49"/>
      <c r="C49" s="18" t="s">
        <v>3617</v>
      </c>
      <c r="D49" s="601" t="str">
        <f>IF(COUNTBLANK(E6:E36)=31,"",IF(AND(COUNTIF(E6:E36,"Weryfikacja wiersza OK")=31,COUNTIF(D39:D47,"OK")=9),"Arkusz jest zwalidowany poprawnie","Arkusz jest niepoprawny"))</f>
        <v/>
      </c>
    </row>
    <row r="50" spans="2:4" x14ac:dyDescent="0.25">
      <c r="C50"/>
      <c r="D50"/>
    </row>
    <row r="51" spans="2:4" x14ac:dyDescent="0.25">
      <c r="C51"/>
      <c r="D51"/>
    </row>
    <row r="52" spans="2:4" x14ac:dyDescent="0.25">
      <c r="C52"/>
      <c r="D52"/>
    </row>
    <row r="53" spans="2:4" x14ac:dyDescent="0.25">
      <c r="C53"/>
      <c r="D53"/>
    </row>
  </sheetData>
  <mergeCells count="1">
    <mergeCell ref="B4:C5"/>
  </mergeCells>
  <conditionalFormatting sqref="E6">
    <cfRule type="containsText" dxfId="481" priority="5" operator="containsText" text="Weryfikacja wiersza OK">
      <formula>NOT(ISERROR(SEARCH("Weryfikacja wiersza OK",E6)))</formula>
    </cfRule>
  </conditionalFormatting>
  <conditionalFormatting sqref="E7:E36">
    <cfRule type="containsText" dxfId="480" priority="4" operator="containsText" text="Weryfikacja wiersza OK">
      <formula>NOT(ISERROR(SEARCH("Weryfikacja wiersza OK",E7)))</formula>
    </cfRule>
  </conditionalFormatting>
  <conditionalFormatting sqref="D39">
    <cfRule type="containsText" dxfId="479" priority="3" operator="containsText" text="OK">
      <formula>NOT(ISERROR(SEARCH("OK",D39)))</formula>
    </cfRule>
  </conditionalFormatting>
  <conditionalFormatting sqref="D40:E47">
    <cfRule type="containsText" dxfId="478" priority="2" operator="containsText" text="OK">
      <formula>NOT(ISERROR(SEARCH("OK",D40)))</formula>
    </cfRule>
  </conditionalFormatting>
  <conditionalFormatting sqref="D49">
    <cfRule type="containsText" dxfId="477" priority="1" operator="containsText" text="Arkusz jest zwalidowany poprawnie">
      <formula>NOT(ISERROR(SEARCH("Arkusz jest zwalidowany poprawnie",D49)))</formula>
    </cfRule>
  </conditionalFormatting>
  <pageMargins left="0.7" right="0.7" top="0.75" bottom="0.75" header="0.3" footer="0.3"/>
  <pageSetup paperSize="9" orientation="portrait" r:id="rId1"/>
  <ignoredErrors>
    <ignoredError sqref="D42" formulaRange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3"/>
  <sheetViews>
    <sheetView zoomScale="70" zoomScaleNormal="70" workbookViewId="0">
      <selection activeCell="D8" sqref="D8:X8"/>
    </sheetView>
  </sheetViews>
  <sheetFormatPr defaultRowHeight="15" x14ac:dyDescent="0.25"/>
  <cols>
    <col min="2" max="2" width="10.28515625" customWidth="1"/>
    <col min="3" max="3" width="33.42578125" customWidth="1"/>
    <col min="4" max="20" width="14.5703125" style="4" customWidth="1"/>
    <col min="21" max="21" width="11.7109375" style="4" customWidth="1"/>
    <col min="22" max="22" width="13.5703125" style="4" customWidth="1"/>
    <col min="23" max="23" width="12.5703125" style="4" customWidth="1"/>
    <col min="24" max="24" width="11.85546875" style="4" customWidth="1"/>
    <col min="25" max="25" width="17.7109375" customWidth="1"/>
    <col min="26" max="26" width="9.85546875" customWidth="1"/>
    <col min="27" max="27" width="11.85546875" customWidth="1"/>
    <col min="28" max="28" width="11.7109375" customWidth="1"/>
    <col min="29" max="29" width="12.7109375" customWidth="1"/>
  </cols>
  <sheetData>
    <row r="1" spans="2:25" ht="15.75" x14ac:dyDescent="0.25">
      <c r="B1" s="1" t="s">
        <v>1</v>
      </c>
      <c r="C1" s="1"/>
      <c r="H1" s="2" t="s">
        <v>3283</v>
      </c>
    </row>
    <row r="2" spans="2:25" x14ac:dyDescent="0.25">
      <c r="B2" s="904" t="s">
        <v>1649</v>
      </c>
      <c r="C2" s="904"/>
      <c r="D2" s="1007"/>
      <c r="E2" s="1007"/>
      <c r="F2" s="1007"/>
      <c r="G2" s="1007"/>
      <c r="H2" s="1007"/>
      <c r="I2" s="1007"/>
      <c r="J2" s="1007"/>
      <c r="K2" s="1007"/>
      <c r="L2" s="1007"/>
      <c r="M2" s="1007"/>
      <c r="N2" s="1007"/>
      <c r="O2" s="1007"/>
      <c r="P2" s="1007"/>
      <c r="Q2" s="1007"/>
      <c r="R2" s="1007"/>
      <c r="S2" s="1007"/>
      <c r="T2" s="1007"/>
      <c r="U2" s="904"/>
      <c r="V2" s="904"/>
      <c r="W2" s="904"/>
      <c r="X2" s="904"/>
    </row>
    <row r="3" spans="2:25" ht="15.75" thickBot="1" x14ac:dyDescent="0.3">
      <c r="B3" s="904"/>
      <c r="C3" s="904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  <c r="O3" s="1007"/>
      <c r="P3" s="1007"/>
      <c r="Q3" s="1007"/>
      <c r="R3" s="1007"/>
      <c r="S3" s="1007"/>
      <c r="T3" s="1007"/>
      <c r="U3" s="904"/>
      <c r="V3" s="904"/>
      <c r="W3" s="904"/>
      <c r="X3" s="904"/>
    </row>
    <row r="4" spans="2:25" ht="18.75" customHeight="1" thickBot="1" x14ac:dyDescent="0.3">
      <c r="B4" s="1451"/>
      <c r="C4" s="1452"/>
      <c r="D4" s="1457" t="s">
        <v>1650</v>
      </c>
      <c r="E4" s="1458"/>
      <c r="F4" s="1459"/>
      <c r="G4" s="1459"/>
      <c r="H4" s="1459"/>
      <c r="I4" s="1459"/>
      <c r="J4" s="1459"/>
      <c r="K4" s="1459"/>
      <c r="L4" s="1460"/>
      <c r="M4" s="1448" t="s">
        <v>1654</v>
      </c>
      <c r="N4" s="1449"/>
      <c r="O4" s="1449"/>
      <c r="P4" s="1449"/>
      <c r="Q4" s="1449"/>
      <c r="R4" s="1449"/>
      <c r="S4" s="1449"/>
      <c r="T4" s="1449"/>
      <c r="U4" s="1449"/>
      <c r="V4" s="1449"/>
      <c r="W4" s="1449"/>
      <c r="X4" s="1450"/>
    </row>
    <row r="5" spans="2:25" ht="71.25" customHeight="1" thickBot="1" x14ac:dyDescent="0.3">
      <c r="B5" s="1453"/>
      <c r="C5" s="1454"/>
      <c r="D5" s="1448" t="s">
        <v>1652</v>
      </c>
      <c r="E5" s="1449"/>
      <c r="F5" s="1450"/>
      <c r="G5" s="1457" t="s">
        <v>1651</v>
      </c>
      <c r="H5" s="1458"/>
      <c r="I5" s="1461"/>
      <c r="J5" s="1457" t="s">
        <v>1653</v>
      </c>
      <c r="K5" s="1458"/>
      <c r="L5" s="1461"/>
      <c r="M5" s="1448" t="s">
        <v>3323</v>
      </c>
      <c r="N5" s="1449"/>
      <c r="O5" s="1449"/>
      <c r="P5" s="1450"/>
      <c r="Q5" s="1448" t="s">
        <v>3324</v>
      </c>
      <c r="R5" s="1449"/>
      <c r="S5" s="1449"/>
      <c r="T5" s="1450"/>
      <c r="U5" s="1448" t="s">
        <v>3325</v>
      </c>
      <c r="V5" s="1449"/>
      <c r="W5" s="1449"/>
      <c r="X5" s="1450"/>
    </row>
    <row r="6" spans="2:25" ht="45.75" thickBot="1" x14ac:dyDescent="0.3">
      <c r="B6" s="1453"/>
      <c r="C6" s="1454"/>
      <c r="D6" s="549" t="s">
        <v>56</v>
      </c>
      <c r="E6" s="117" t="s">
        <v>18</v>
      </c>
      <c r="F6" s="114" t="s">
        <v>11</v>
      </c>
      <c r="G6" s="115" t="s">
        <v>56</v>
      </c>
      <c r="H6" s="118" t="s">
        <v>18</v>
      </c>
      <c r="I6" s="116" t="s">
        <v>11</v>
      </c>
      <c r="J6" s="115" t="s">
        <v>56</v>
      </c>
      <c r="K6" s="118" t="s">
        <v>18</v>
      </c>
      <c r="L6" s="116" t="s">
        <v>11</v>
      </c>
      <c r="M6" s="115" t="s">
        <v>31</v>
      </c>
      <c r="N6" s="117" t="s">
        <v>34</v>
      </c>
      <c r="O6" s="118" t="s">
        <v>18</v>
      </c>
      <c r="P6" s="114" t="s">
        <v>11</v>
      </c>
      <c r="Q6" s="115" t="s">
        <v>31</v>
      </c>
      <c r="R6" s="117" t="s">
        <v>34</v>
      </c>
      <c r="S6" s="118" t="s">
        <v>18</v>
      </c>
      <c r="T6" s="114" t="s">
        <v>11</v>
      </c>
      <c r="U6" s="113" t="s">
        <v>31</v>
      </c>
      <c r="V6" s="117" t="s">
        <v>34</v>
      </c>
      <c r="W6" s="373" t="s">
        <v>18</v>
      </c>
      <c r="X6" s="114" t="s">
        <v>11</v>
      </c>
    </row>
    <row r="7" spans="2:25" ht="15.75" thickBot="1" x14ac:dyDescent="0.3">
      <c r="B7" s="1455"/>
      <c r="C7" s="1456"/>
      <c r="D7" s="113" t="s">
        <v>145</v>
      </c>
      <c r="E7" s="371" t="s">
        <v>276</v>
      </c>
      <c r="F7" s="114" t="s">
        <v>146</v>
      </c>
      <c r="G7" s="369" t="s">
        <v>147</v>
      </c>
      <c r="H7" s="368" t="s">
        <v>510</v>
      </c>
      <c r="I7" s="372" t="s">
        <v>148</v>
      </c>
      <c r="J7" s="370" t="s">
        <v>153</v>
      </c>
      <c r="K7" s="368" t="s">
        <v>511</v>
      </c>
      <c r="L7" s="373" t="s">
        <v>149</v>
      </c>
      <c r="M7" s="121" t="s">
        <v>258</v>
      </c>
      <c r="N7" s="122" t="s">
        <v>259</v>
      </c>
      <c r="O7" s="123" t="s">
        <v>260</v>
      </c>
      <c r="P7" s="120" t="s">
        <v>261</v>
      </c>
      <c r="Q7" s="119" t="s">
        <v>262</v>
      </c>
      <c r="R7" s="122" t="s">
        <v>263</v>
      </c>
      <c r="S7" s="123" t="s">
        <v>264</v>
      </c>
      <c r="T7" s="120" t="s">
        <v>265</v>
      </c>
      <c r="U7" s="119" t="s">
        <v>266</v>
      </c>
      <c r="V7" s="123" t="s">
        <v>267</v>
      </c>
      <c r="W7" s="123" t="s">
        <v>308</v>
      </c>
      <c r="X7" s="124" t="s">
        <v>268</v>
      </c>
    </row>
    <row r="8" spans="2:25" x14ac:dyDescent="0.25">
      <c r="B8" s="125" t="s">
        <v>172</v>
      </c>
      <c r="C8" s="126" t="s">
        <v>57</v>
      </c>
      <c r="D8" s="488"/>
      <c r="E8" s="489"/>
      <c r="F8" s="490"/>
      <c r="G8" s="488"/>
      <c r="H8" s="489"/>
      <c r="I8" s="490"/>
      <c r="J8" s="488"/>
      <c r="K8" s="489"/>
      <c r="L8" s="490"/>
      <c r="M8" s="488"/>
      <c r="N8" s="491"/>
      <c r="O8" s="492"/>
      <c r="P8" s="490"/>
      <c r="Q8" s="488"/>
      <c r="R8" s="491"/>
      <c r="S8" s="491"/>
      <c r="T8" s="493"/>
      <c r="U8" s="488"/>
      <c r="V8" s="491"/>
      <c r="W8" s="491"/>
      <c r="X8" s="493"/>
      <c r="Y8" s="185" t="str">
        <f t="shared" ref="Y8:Y15" si="0">IF(COUNTBLANK(D8:X8)=21,"",IF(COUNTBLANK(D8:X8)=0, "Weryfikacja wiersza OK", "Należy wypełnić wszystkie pola w bieżącym wierszu"))</f>
        <v/>
      </c>
    </row>
    <row r="9" spans="2:25" x14ac:dyDescent="0.25">
      <c r="B9" s="127" t="s">
        <v>173</v>
      </c>
      <c r="C9" s="128" t="s">
        <v>58</v>
      </c>
      <c r="D9" s="494"/>
      <c r="E9" s="495"/>
      <c r="F9" s="496"/>
      <c r="G9" s="494"/>
      <c r="H9" s="495"/>
      <c r="I9" s="496"/>
      <c r="J9" s="494"/>
      <c r="K9" s="495"/>
      <c r="L9" s="496"/>
      <c r="M9" s="494"/>
      <c r="N9" s="497"/>
      <c r="O9" s="498"/>
      <c r="P9" s="496"/>
      <c r="Q9" s="494"/>
      <c r="R9" s="497"/>
      <c r="S9" s="497"/>
      <c r="T9" s="499"/>
      <c r="U9" s="494"/>
      <c r="V9" s="497"/>
      <c r="W9" s="497"/>
      <c r="X9" s="499"/>
      <c r="Y9" s="185" t="str">
        <f t="shared" si="0"/>
        <v/>
      </c>
    </row>
    <row r="10" spans="2:25" x14ac:dyDescent="0.25">
      <c r="B10" s="129" t="s">
        <v>174</v>
      </c>
      <c r="C10" s="130" t="s">
        <v>59</v>
      </c>
      <c r="D10" s="494"/>
      <c r="E10" s="495"/>
      <c r="F10" s="496"/>
      <c r="G10" s="494"/>
      <c r="H10" s="495"/>
      <c r="I10" s="496"/>
      <c r="J10" s="494"/>
      <c r="K10" s="495"/>
      <c r="L10" s="496"/>
      <c r="M10" s="494"/>
      <c r="N10" s="497"/>
      <c r="O10" s="498"/>
      <c r="P10" s="496"/>
      <c r="Q10" s="494"/>
      <c r="R10" s="497"/>
      <c r="S10" s="497"/>
      <c r="T10" s="499"/>
      <c r="U10" s="494"/>
      <c r="V10" s="497"/>
      <c r="W10" s="497"/>
      <c r="X10" s="499"/>
      <c r="Y10" s="185" t="str">
        <f t="shared" si="0"/>
        <v/>
      </c>
    </row>
    <row r="11" spans="2:25" x14ac:dyDescent="0.25">
      <c r="B11" s="131" t="s">
        <v>175</v>
      </c>
      <c r="C11" s="128" t="s">
        <v>60</v>
      </c>
      <c r="D11" s="494"/>
      <c r="E11" s="495"/>
      <c r="F11" s="496"/>
      <c r="G11" s="494"/>
      <c r="H11" s="495"/>
      <c r="I11" s="496"/>
      <c r="J11" s="494"/>
      <c r="K11" s="495"/>
      <c r="L11" s="496"/>
      <c r="M11" s="494"/>
      <c r="N11" s="497"/>
      <c r="O11" s="498"/>
      <c r="P11" s="496"/>
      <c r="Q11" s="494"/>
      <c r="R11" s="497"/>
      <c r="S11" s="497"/>
      <c r="T11" s="499"/>
      <c r="U11" s="494"/>
      <c r="V11" s="497"/>
      <c r="W11" s="497"/>
      <c r="X11" s="499"/>
      <c r="Y11" s="185" t="str">
        <f t="shared" si="0"/>
        <v/>
      </c>
    </row>
    <row r="12" spans="2:25" x14ac:dyDescent="0.25">
      <c r="B12" s="129" t="s">
        <v>176</v>
      </c>
      <c r="C12" s="128" t="s">
        <v>62</v>
      </c>
      <c r="D12" s="500"/>
      <c r="E12" s="501"/>
      <c r="F12" s="502"/>
      <c r="G12" s="500"/>
      <c r="H12" s="501"/>
      <c r="I12" s="502"/>
      <c r="J12" s="500"/>
      <c r="K12" s="501"/>
      <c r="L12" s="502"/>
      <c r="M12" s="500"/>
      <c r="N12" s="503"/>
      <c r="O12" s="504"/>
      <c r="P12" s="502"/>
      <c r="Q12" s="500"/>
      <c r="R12" s="504"/>
      <c r="S12" s="503"/>
      <c r="T12" s="505"/>
      <c r="U12" s="500"/>
      <c r="V12" s="504"/>
      <c r="W12" s="503"/>
      <c r="X12" s="505"/>
      <c r="Y12" s="185" t="str">
        <f t="shared" si="0"/>
        <v/>
      </c>
    </row>
    <row r="13" spans="2:25" ht="30" x14ac:dyDescent="0.25">
      <c r="B13" s="127" t="s">
        <v>177</v>
      </c>
      <c r="C13" s="130" t="s">
        <v>61</v>
      </c>
      <c r="D13" s="494"/>
      <c r="E13" s="495"/>
      <c r="F13" s="496"/>
      <c r="G13" s="494"/>
      <c r="H13" s="495"/>
      <c r="I13" s="496"/>
      <c r="J13" s="494"/>
      <c r="K13" s="495"/>
      <c r="L13" s="496"/>
      <c r="M13" s="494"/>
      <c r="N13" s="497"/>
      <c r="O13" s="498"/>
      <c r="P13" s="496"/>
      <c r="Q13" s="494"/>
      <c r="R13" s="497"/>
      <c r="S13" s="497"/>
      <c r="T13" s="499"/>
      <c r="U13" s="494"/>
      <c r="V13" s="497"/>
      <c r="W13" s="497"/>
      <c r="X13" s="499"/>
      <c r="Y13" s="185" t="str">
        <f t="shared" si="0"/>
        <v/>
      </c>
    </row>
    <row r="14" spans="2:25" ht="15.75" thickBot="1" x14ac:dyDescent="0.3">
      <c r="B14" s="129" t="s">
        <v>178</v>
      </c>
      <c r="C14" s="133" t="s">
        <v>33</v>
      </c>
      <c r="D14" s="506"/>
      <c r="E14" s="507"/>
      <c r="F14" s="508"/>
      <c r="G14" s="506"/>
      <c r="H14" s="507"/>
      <c r="I14" s="509"/>
      <c r="J14" s="506"/>
      <c r="K14" s="507"/>
      <c r="L14" s="508"/>
      <c r="M14" s="506"/>
      <c r="N14" s="510"/>
      <c r="O14" s="511"/>
      <c r="P14" s="508"/>
      <c r="Q14" s="506"/>
      <c r="R14" s="510"/>
      <c r="S14" s="510"/>
      <c r="T14" s="512"/>
      <c r="U14" s="506"/>
      <c r="V14" s="510"/>
      <c r="W14" s="510"/>
      <c r="X14" s="512"/>
      <c r="Y14" s="185" t="str">
        <f t="shared" si="0"/>
        <v/>
      </c>
    </row>
    <row r="15" spans="2:25" ht="15.75" thickBot="1" x14ac:dyDescent="0.3">
      <c r="B15" s="40" t="s">
        <v>179</v>
      </c>
      <c r="C15" s="39" t="s">
        <v>32</v>
      </c>
      <c r="D15" s="513"/>
      <c r="E15" s="514"/>
      <c r="F15" s="515"/>
      <c r="G15" s="516"/>
      <c r="H15" s="517"/>
      <c r="I15" s="515"/>
      <c r="J15" s="516"/>
      <c r="K15" s="517"/>
      <c r="L15" s="515"/>
      <c r="M15" s="516"/>
      <c r="N15" s="518"/>
      <c r="O15" s="517"/>
      <c r="P15" s="515"/>
      <c r="Q15" s="513"/>
      <c r="R15" s="518"/>
      <c r="S15" s="518"/>
      <c r="T15" s="519"/>
      <c r="U15" s="513"/>
      <c r="V15" s="518"/>
      <c r="W15" s="518"/>
      <c r="X15" s="519"/>
      <c r="Y15" s="185" t="str">
        <f t="shared" si="0"/>
        <v/>
      </c>
    </row>
    <row r="17" spans="3:24" x14ac:dyDescent="0.25">
      <c r="C17" s="2" t="s">
        <v>3590</v>
      </c>
    </row>
    <row r="18" spans="3:24" x14ac:dyDescent="0.25">
      <c r="C18" s="186" t="s">
        <v>179</v>
      </c>
      <c r="D18" s="187" t="str">
        <f>IF(COUNTBLANK(D8:D15)=8, "", IF(D15=SUM(D8:D14),"OK","Błąd"))</f>
        <v/>
      </c>
      <c r="E18" s="187" t="str">
        <f>IF(COUNTBLANK(E8:E15)=8, "", IF(E15=SUM(E8:E14),"OK","Błąd"))</f>
        <v/>
      </c>
      <c r="F18" s="187" t="str">
        <f t="shared" ref="F18:X18" si="1">IF(COUNTBLANK(F8:F15)=8, "", IF(F15=SUM(F8:F14),"OK","Błąd"))</f>
        <v/>
      </c>
      <c r="G18" s="187" t="str">
        <f t="shared" si="1"/>
        <v/>
      </c>
      <c r="H18" s="187" t="str">
        <f t="shared" si="1"/>
        <v/>
      </c>
      <c r="I18" s="187" t="str">
        <f t="shared" si="1"/>
        <v/>
      </c>
      <c r="J18" s="187" t="str">
        <f t="shared" si="1"/>
        <v/>
      </c>
      <c r="K18" s="187" t="str">
        <f t="shared" si="1"/>
        <v/>
      </c>
      <c r="L18" s="187" t="str">
        <f t="shared" si="1"/>
        <v/>
      </c>
      <c r="M18" s="187" t="str">
        <f t="shared" si="1"/>
        <v/>
      </c>
      <c r="N18" s="187" t="str">
        <f t="shared" si="1"/>
        <v/>
      </c>
      <c r="O18" s="187" t="str">
        <f t="shared" si="1"/>
        <v/>
      </c>
      <c r="P18" s="187" t="str">
        <f t="shared" si="1"/>
        <v/>
      </c>
      <c r="Q18" s="187" t="str">
        <f t="shared" si="1"/>
        <v/>
      </c>
      <c r="R18" s="187" t="str">
        <f t="shared" si="1"/>
        <v/>
      </c>
      <c r="S18" s="187" t="str">
        <f t="shared" si="1"/>
        <v/>
      </c>
      <c r="T18" s="187" t="str">
        <f t="shared" si="1"/>
        <v/>
      </c>
      <c r="U18" s="187" t="str">
        <f t="shared" si="1"/>
        <v/>
      </c>
      <c r="V18" s="187" t="str">
        <f t="shared" si="1"/>
        <v/>
      </c>
      <c r="W18" s="187" t="str">
        <f t="shared" si="1"/>
        <v/>
      </c>
      <c r="X18" s="187" t="str">
        <f t="shared" si="1"/>
        <v/>
      </c>
    </row>
    <row r="19" spans="3:24" x14ac:dyDescent="0.25">
      <c r="C19" s="185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</row>
    <row r="20" spans="3:24" x14ac:dyDescent="0.25">
      <c r="C20" s="18" t="s">
        <v>3617</v>
      </c>
      <c r="D20" s="601" t="str">
        <f>IF(COUNTBLANK(Y8:Y15)=8,"",IF(AND(COUNTIF(Y8:Y15,"Weryfikacja wiersza OK")=8,COUNTIF(D18:X18,"OK")=21),"Arkusz jest zwalidowany poprawnie","Arkusz jest niepoprawny"))</f>
        <v/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3:24" x14ac:dyDescent="0.25"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3:24" x14ac:dyDescent="0.25"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3:24" x14ac:dyDescent="0.25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</sheetData>
  <sheetProtection formatCells="0" formatColumns="0" formatRows="0"/>
  <mergeCells count="9">
    <mergeCell ref="M5:P5"/>
    <mergeCell ref="Q5:T5"/>
    <mergeCell ref="U5:X5"/>
    <mergeCell ref="M4:X4"/>
    <mergeCell ref="B4:C7"/>
    <mergeCell ref="D4:L4"/>
    <mergeCell ref="D5:F5"/>
    <mergeCell ref="G5:I5"/>
    <mergeCell ref="J5:L5"/>
  </mergeCells>
  <conditionalFormatting sqref="Y8:Y15">
    <cfRule type="containsText" dxfId="238" priority="6" operator="containsText" text="Weryfikacja wiersza OK">
      <formula>NOT(ISERROR(SEARCH("Weryfikacja wiersza OK",Y8)))</formula>
    </cfRule>
  </conditionalFormatting>
  <conditionalFormatting sqref="C19">
    <cfRule type="containsText" dxfId="237" priority="2" operator="containsText" text="Arkusz jest zwalidowany poprawnie">
      <formula>NOT(ISERROR(SEARCH("Arkusz jest zwalidowany poprawnie",C19)))</formula>
    </cfRule>
    <cfRule type="containsText" dxfId="236" priority="3" operator="containsText" text="Arkusz zwalidowany poprawnie">
      <formula>NOT(ISERROR(SEARCH("Arkusz zwalidowany poprawnie",C19)))</formula>
    </cfRule>
    <cfRule type="containsText" dxfId="235" priority="4" operator="containsText" text="Arkusz zweryfikowany poprawnie">
      <formula>NOT(ISERROR(SEARCH("Arkusz zweryfikowany poprawnie",C19)))</formula>
    </cfRule>
  </conditionalFormatting>
  <conditionalFormatting sqref="D18:X18">
    <cfRule type="containsText" dxfId="234" priority="5" operator="containsText" text="OK">
      <formula>NOT(ISERROR(SEARCH("OK",D18)))</formula>
    </cfRule>
  </conditionalFormatting>
  <conditionalFormatting sqref="D20">
    <cfRule type="containsText" dxfId="233" priority="1" operator="containsText" text="Arkusz jest zwalidowany poprawnie">
      <formula>NOT(ISERROR(SEARCH("Arkusz jest zwalidowany poprawnie",D20)))</formula>
    </cfRule>
  </conditionalFormatting>
  <pageMargins left="0.7" right="0.7" top="0.75" bottom="0.75" header="0.3" footer="0.3"/>
  <pageSetup paperSize="9" scale="52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"/>
  <sheetViews>
    <sheetView zoomScale="85" zoomScaleNormal="85" workbookViewId="0">
      <selection activeCell="D11" sqref="D11:X11"/>
    </sheetView>
  </sheetViews>
  <sheetFormatPr defaultRowHeight="15" x14ac:dyDescent="0.25"/>
  <cols>
    <col min="2" max="2" width="10.7109375" customWidth="1"/>
    <col min="3" max="3" width="23" customWidth="1"/>
    <col min="4" max="13" width="13.7109375" customWidth="1"/>
    <col min="14" max="14" width="16.7109375" customWidth="1"/>
    <col min="15" max="17" width="13.7109375" customWidth="1"/>
    <col min="18" max="18" width="15.7109375" customWidth="1"/>
    <col min="19" max="21" width="13.7109375" customWidth="1"/>
    <col min="22" max="22" width="15.85546875" customWidth="1"/>
    <col min="23" max="24" width="13.7109375" customWidth="1"/>
    <col min="25" max="25" width="15.85546875" customWidth="1"/>
  </cols>
  <sheetData>
    <row r="1" spans="2:25" ht="15.75" x14ac:dyDescent="0.25">
      <c r="B1" s="1" t="s">
        <v>1</v>
      </c>
      <c r="I1" s="2" t="s">
        <v>3283</v>
      </c>
    </row>
    <row r="2" spans="2:25" ht="18.75" customHeight="1" x14ac:dyDescent="0.25">
      <c r="B2" s="904" t="s">
        <v>1655</v>
      </c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904"/>
      <c r="X2" s="904"/>
    </row>
    <row r="3" spans="2:25" ht="18.75" customHeight="1" thickBot="1" x14ac:dyDescent="0.3">
      <c r="B3" s="904"/>
      <c r="C3" s="904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  <c r="O3" s="1007"/>
      <c r="P3" s="1007"/>
      <c r="Q3" s="1007"/>
      <c r="R3" s="1007"/>
      <c r="S3" s="1007"/>
      <c r="T3" s="1007"/>
      <c r="U3" s="904"/>
      <c r="V3" s="904"/>
      <c r="W3" s="904"/>
      <c r="X3" s="904"/>
    </row>
    <row r="4" spans="2:25" ht="15.75" customHeight="1" thickBot="1" x14ac:dyDescent="0.3">
      <c r="B4" s="1451"/>
      <c r="C4" s="1452"/>
      <c r="D4" s="1457" t="s">
        <v>1650</v>
      </c>
      <c r="E4" s="1458"/>
      <c r="F4" s="1459"/>
      <c r="G4" s="1459"/>
      <c r="H4" s="1459"/>
      <c r="I4" s="1459"/>
      <c r="J4" s="1459"/>
      <c r="K4" s="1459"/>
      <c r="L4" s="1460"/>
      <c r="M4" s="1448" t="s">
        <v>1654</v>
      </c>
      <c r="N4" s="1449"/>
      <c r="O4" s="1449"/>
      <c r="P4" s="1449"/>
      <c r="Q4" s="1449"/>
      <c r="R4" s="1449"/>
      <c r="S4" s="1449"/>
      <c r="T4" s="1449"/>
      <c r="U4" s="1449"/>
      <c r="V4" s="1449"/>
      <c r="W4" s="1449"/>
      <c r="X4" s="1450"/>
    </row>
    <row r="5" spans="2:25" ht="68.25" customHeight="1" thickBot="1" x14ac:dyDescent="0.3">
      <c r="B5" s="1453"/>
      <c r="C5" s="1454"/>
      <c r="D5" s="1448" t="s">
        <v>1652</v>
      </c>
      <c r="E5" s="1449"/>
      <c r="F5" s="1450"/>
      <c r="G5" s="1457" t="s">
        <v>1651</v>
      </c>
      <c r="H5" s="1458"/>
      <c r="I5" s="1461"/>
      <c r="J5" s="1457" t="s">
        <v>1653</v>
      </c>
      <c r="K5" s="1458"/>
      <c r="L5" s="1461"/>
      <c r="M5" s="1448" t="s">
        <v>3323</v>
      </c>
      <c r="N5" s="1449"/>
      <c r="O5" s="1449"/>
      <c r="P5" s="1450"/>
      <c r="Q5" s="1448" t="s">
        <v>3324</v>
      </c>
      <c r="R5" s="1449"/>
      <c r="S5" s="1449"/>
      <c r="T5" s="1450"/>
      <c r="U5" s="1448" t="s">
        <v>3325</v>
      </c>
      <c r="V5" s="1449"/>
      <c r="W5" s="1449"/>
      <c r="X5" s="1450"/>
    </row>
    <row r="6" spans="2:25" ht="45.75" thickBot="1" x14ac:dyDescent="0.3">
      <c r="B6" s="1453"/>
      <c r="C6" s="1454"/>
      <c r="D6" s="113" t="s">
        <v>56</v>
      </c>
      <c r="E6" s="117" t="s">
        <v>18</v>
      </c>
      <c r="F6" s="114" t="s">
        <v>11</v>
      </c>
      <c r="G6" s="115" t="s">
        <v>56</v>
      </c>
      <c r="H6" s="118" t="s">
        <v>18</v>
      </c>
      <c r="I6" s="114" t="s">
        <v>11</v>
      </c>
      <c r="J6" s="115" t="s">
        <v>56</v>
      </c>
      <c r="K6" s="118" t="s">
        <v>18</v>
      </c>
      <c r="L6" s="114" t="s">
        <v>11</v>
      </c>
      <c r="M6" s="115" t="s">
        <v>31</v>
      </c>
      <c r="N6" s="117" t="s">
        <v>34</v>
      </c>
      <c r="O6" s="118" t="s">
        <v>18</v>
      </c>
      <c r="P6" s="114" t="s">
        <v>11</v>
      </c>
      <c r="Q6" s="115" t="s">
        <v>31</v>
      </c>
      <c r="R6" s="117" t="s">
        <v>34</v>
      </c>
      <c r="S6" s="118" t="s">
        <v>18</v>
      </c>
      <c r="T6" s="114" t="s">
        <v>11</v>
      </c>
      <c r="U6" s="113" t="s">
        <v>31</v>
      </c>
      <c r="V6" s="117" t="s">
        <v>34</v>
      </c>
      <c r="W6" s="373" t="s">
        <v>18</v>
      </c>
      <c r="X6" s="114" t="s">
        <v>11</v>
      </c>
    </row>
    <row r="7" spans="2:25" ht="15.75" thickBot="1" x14ac:dyDescent="0.3">
      <c r="B7" s="1455"/>
      <c r="C7" s="1456"/>
      <c r="D7" s="284" t="s">
        <v>145</v>
      </c>
      <c r="E7" s="280" t="s">
        <v>276</v>
      </c>
      <c r="F7" s="550" t="s">
        <v>146</v>
      </c>
      <c r="G7" s="279" t="s">
        <v>147</v>
      </c>
      <c r="H7" s="280" t="s">
        <v>510</v>
      </c>
      <c r="I7" s="283" t="s">
        <v>148</v>
      </c>
      <c r="J7" s="279" t="s">
        <v>153</v>
      </c>
      <c r="K7" s="552" t="s">
        <v>511</v>
      </c>
      <c r="L7" s="374" t="s">
        <v>149</v>
      </c>
      <c r="M7" s="279" t="s">
        <v>258</v>
      </c>
      <c r="N7" s="282" t="s">
        <v>259</v>
      </c>
      <c r="O7" s="280" t="s">
        <v>260</v>
      </c>
      <c r="P7" s="283" t="s">
        <v>261</v>
      </c>
      <c r="Q7" s="279" t="s">
        <v>262</v>
      </c>
      <c r="R7" s="282" t="s">
        <v>263</v>
      </c>
      <c r="S7" s="280" t="s">
        <v>264</v>
      </c>
      <c r="T7" s="283" t="s">
        <v>265</v>
      </c>
      <c r="U7" s="279" t="s">
        <v>266</v>
      </c>
      <c r="V7" s="280" t="s">
        <v>267</v>
      </c>
      <c r="W7" s="280" t="s">
        <v>308</v>
      </c>
      <c r="X7" s="281" t="s">
        <v>268</v>
      </c>
    </row>
    <row r="8" spans="2:25" x14ac:dyDescent="0.25">
      <c r="B8" s="82" t="s">
        <v>182</v>
      </c>
      <c r="C8" s="134" t="s">
        <v>63</v>
      </c>
      <c r="D8" s="520"/>
      <c r="E8" s="522"/>
      <c r="F8" s="551"/>
      <c r="G8" s="520"/>
      <c r="H8" s="522"/>
      <c r="I8" s="551"/>
      <c r="J8" s="520"/>
      <c r="K8" s="491"/>
      <c r="L8" s="551"/>
      <c r="M8" s="520"/>
      <c r="N8" s="522"/>
      <c r="O8" s="522"/>
      <c r="P8" s="521"/>
      <c r="Q8" s="520"/>
      <c r="R8" s="522"/>
      <c r="S8" s="522"/>
      <c r="T8" s="521"/>
      <c r="U8" s="520"/>
      <c r="V8" s="522"/>
      <c r="W8" s="522"/>
      <c r="X8" s="521"/>
      <c r="Y8" s="156" t="str">
        <f>IF(COUNTBLANK(D8:X8)=21,"",IF(COUNTBLANK(D8:X8)=0, "Weryfikacja wiersza OK", "Należy wypełnić wszystkie pola w bieżącym wierszu"))</f>
        <v/>
      </c>
    </row>
    <row r="9" spans="2:25" x14ac:dyDescent="0.25">
      <c r="B9" s="83" t="s">
        <v>183</v>
      </c>
      <c r="C9" s="135" t="s">
        <v>64</v>
      </c>
      <c r="D9" s="506"/>
      <c r="E9" s="510"/>
      <c r="F9" s="512"/>
      <c r="G9" s="506"/>
      <c r="H9" s="510"/>
      <c r="I9" s="512"/>
      <c r="J9" s="506"/>
      <c r="K9" s="510"/>
      <c r="L9" s="512"/>
      <c r="M9" s="506"/>
      <c r="N9" s="510"/>
      <c r="O9" s="510"/>
      <c r="P9" s="508"/>
      <c r="Q9" s="506"/>
      <c r="R9" s="510"/>
      <c r="S9" s="510"/>
      <c r="T9" s="508"/>
      <c r="U9" s="506"/>
      <c r="V9" s="510"/>
      <c r="W9" s="510"/>
      <c r="X9" s="508"/>
      <c r="Y9" s="156" t="str">
        <f>IF(COUNTBLANK(D9:X9)=21,"",IF(COUNTBLANK(D9:X9)=0, "Weryfikacja wiersza OK", "Należy wypełnić wszystkie pola w bieżącym wierszu"))</f>
        <v/>
      </c>
    </row>
    <row r="10" spans="2:25" x14ac:dyDescent="0.25">
      <c r="B10" s="82" t="s">
        <v>184</v>
      </c>
      <c r="C10" s="134" t="s">
        <v>77</v>
      </c>
      <c r="D10" s="494"/>
      <c r="E10" s="497"/>
      <c r="F10" s="499"/>
      <c r="G10" s="494"/>
      <c r="H10" s="497"/>
      <c r="I10" s="499"/>
      <c r="J10" s="494"/>
      <c r="K10" s="497"/>
      <c r="L10" s="499"/>
      <c r="M10" s="494"/>
      <c r="N10" s="497"/>
      <c r="O10" s="497"/>
      <c r="P10" s="496"/>
      <c r="Q10" s="494"/>
      <c r="R10" s="497"/>
      <c r="S10" s="497"/>
      <c r="T10" s="496"/>
      <c r="U10" s="494"/>
      <c r="V10" s="497"/>
      <c r="W10" s="497"/>
      <c r="X10" s="496"/>
      <c r="Y10" s="156" t="str">
        <f>IF(COUNTBLANK(D10:X10)=21,"",IF(COUNTBLANK(D10:X10)=0, "Weryfikacja wiersza OK", "Należy wypełnić wszystkie pola w bieżącym wierszu"))</f>
        <v/>
      </c>
    </row>
    <row r="11" spans="2:25" x14ac:dyDescent="0.25">
      <c r="B11" s="136" t="s">
        <v>335</v>
      </c>
      <c r="C11" s="132" t="s">
        <v>2417</v>
      </c>
      <c r="D11" s="500"/>
      <c r="E11" s="503"/>
      <c r="F11" s="505"/>
      <c r="G11" s="500"/>
      <c r="H11" s="503"/>
      <c r="I11" s="505"/>
      <c r="J11" s="500"/>
      <c r="K11" s="503"/>
      <c r="L11" s="505"/>
      <c r="M11" s="500"/>
      <c r="N11" s="503"/>
      <c r="O11" s="503"/>
      <c r="P11" s="502"/>
      <c r="Q11" s="500"/>
      <c r="R11" s="503"/>
      <c r="S11" s="503"/>
      <c r="T11" s="502"/>
      <c r="U11" s="500"/>
      <c r="V11" s="503"/>
      <c r="W11" s="503"/>
      <c r="X11" s="502"/>
      <c r="Y11" s="156" t="str">
        <f>IF(COUNTBLANK(D11:X11)=21,"",IF(COUNTBLANK(D11:X11)=0, "Weryfikacja wiersza OK","Należy wypełnić wszystkie pola w bieżącym wierszu"))</f>
        <v/>
      </c>
    </row>
    <row r="12" spans="2:25" x14ac:dyDescent="0.25">
      <c r="B12" s="82" t="s">
        <v>185</v>
      </c>
      <c r="C12" s="134" t="s">
        <v>66</v>
      </c>
      <c r="D12" s="494"/>
      <c r="E12" s="497"/>
      <c r="F12" s="499"/>
      <c r="G12" s="494"/>
      <c r="H12" s="497"/>
      <c r="I12" s="499"/>
      <c r="J12" s="494"/>
      <c r="K12" s="497"/>
      <c r="L12" s="499"/>
      <c r="M12" s="494"/>
      <c r="N12" s="497"/>
      <c r="O12" s="497"/>
      <c r="P12" s="496"/>
      <c r="Q12" s="494"/>
      <c r="R12" s="497"/>
      <c r="S12" s="497"/>
      <c r="T12" s="496"/>
      <c r="U12" s="494"/>
      <c r="V12" s="497"/>
      <c r="W12" s="497"/>
      <c r="X12" s="496"/>
      <c r="Y12" s="156" t="str">
        <f>IF(COUNTBLANK(D12:X12)=21,"",IF(COUNTBLANK(D12:X12)=0, "Weryfikacja wiersza OK", "Należy wypełnić wszystkie pola w bieżącym wierszu"))</f>
        <v/>
      </c>
    </row>
    <row r="13" spans="2:25" x14ac:dyDescent="0.25">
      <c r="B13" s="83" t="s">
        <v>186</v>
      </c>
      <c r="C13" s="135" t="s">
        <v>65</v>
      </c>
      <c r="D13" s="506"/>
      <c r="E13" s="510"/>
      <c r="F13" s="512"/>
      <c r="G13" s="506"/>
      <c r="H13" s="510"/>
      <c r="I13" s="512"/>
      <c r="J13" s="506"/>
      <c r="K13" s="510"/>
      <c r="L13" s="512"/>
      <c r="M13" s="506"/>
      <c r="N13" s="510"/>
      <c r="O13" s="510"/>
      <c r="P13" s="508"/>
      <c r="Q13" s="506"/>
      <c r="R13" s="510"/>
      <c r="S13" s="510"/>
      <c r="T13" s="508"/>
      <c r="U13" s="506"/>
      <c r="V13" s="510"/>
      <c r="W13" s="510"/>
      <c r="X13" s="508"/>
      <c r="Y13" s="156" t="str">
        <f>IF(COUNTBLANK(D13:X13)=21,"",IF(COUNTBLANK(D13:X13)=0, "Weryfikacja wiersza OK", "Należy wypełnić wszystkie pola w bieżącym wierszu"))</f>
        <v/>
      </c>
    </row>
    <row r="14" spans="2:25" ht="15.75" thickBot="1" x14ac:dyDescent="0.3">
      <c r="B14" s="82" t="s">
        <v>187</v>
      </c>
      <c r="C14" s="134" t="s">
        <v>33</v>
      </c>
      <c r="D14" s="523"/>
      <c r="E14" s="497"/>
      <c r="F14" s="499"/>
      <c r="G14" s="523"/>
      <c r="H14" s="497"/>
      <c r="I14" s="499"/>
      <c r="J14" s="523"/>
      <c r="K14" s="497"/>
      <c r="L14" s="499"/>
      <c r="M14" s="494"/>
      <c r="N14" s="524"/>
      <c r="O14" s="524"/>
      <c r="P14" s="496"/>
      <c r="Q14" s="523"/>
      <c r="R14" s="524"/>
      <c r="S14" s="524"/>
      <c r="T14" s="496"/>
      <c r="U14" s="523"/>
      <c r="V14" s="524"/>
      <c r="W14" s="524"/>
      <c r="X14" s="496"/>
      <c r="Y14" s="156" t="str">
        <f>IF(COUNTBLANK(D14:X14)=21,"",IF(COUNTBLANK(D14:X14)=0, "Weryfikacja wiersza OK", "Należy wypełnić wszystkie pola w bieżącym wierszu"))</f>
        <v/>
      </c>
    </row>
    <row r="15" spans="2:25" ht="15.75" thickBot="1" x14ac:dyDescent="0.3">
      <c r="B15" s="40" t="s">
        <v>188</v>
      </c>
      <c r="C15" s="40" t="s">
        <v>32</v>
      </c>
      <c r="D15" s="516"/>
      <c r="E15" s="518"/>
      <c r="F15" s="519"/>
      <c r="G15" s="516"/>
      <c r="H15" s="518"/>
      <c r="I15" s="519"/>
      <c r="J15" s="516"/>
      <c r="K15" s="518"/>
      <c r="L15" s="519"/>
      <c r="M15" s="516"/>
      <c r="N15" s="518"/>
      <c r="O15" s="518"/>
      <c r="P15" s="515"/>
      <c r="Q15" s="516"/>
      <c r="R15" s="518"/>
      <c r="S15" s="518"/>
      <c r="T15" s="515"/>
      <c r="U15" s="516"/>
      <c r="V15" s="518"/>
      <c r="W15" s="518"/>
      <c r="X15" s="515"/>
      <c r="Y15" s="156" t="str">
        <f>IF(COUNTBLANK(D15:X15)=21,"",IF(COUNTBLANK(D15:X15)=0, "Weryfikacja wiersza OK", "Należy wypełnić wszystkie pola w bieżącym wierszu"))</f>
        <v/>
      </c>
    </row>
    <row r="17" spans="3:24" x14ac:dyDescent="0.25">
      <c r="C17" s="2" t="s">
        <v>3590</v>
      </c>
    </row>
    <row r="18" spans="3:24" x14ac:dyDescent="0.25">
      <c r="C18" s="189" t="s">
        <v>188</v>
      </c>
      <c r="D18" s="156" t="str">
        <f>IF(COUNTBLANK(D8:D15)=8,"",IF(D11&lt;=D10,IF(D11&lt;=D10,IF(D15=D8+D9+D10+D12+D13+D14,"OK","Błąd"),"Wartość w pozycji NKIP04.3.1 jest wieksza niż wartość NKIP04.3"),"Wartość w pozycji NKIP04.3.1 jest większa od NKIP04.3."))</f>
        <v/>
      </c>
      <c r="E18" s="156" t="str">
        <f>IF(COUNTBLANK(E8:E15)=8,"",IF(E11&lt;=E10,IF(E11&lt;=E10,IF(E15=E8+E9+E10+E12+E13+E14,"OK","Błąd"),"Wartość w pozycji NKIP04.3.1 jest wieksza niż wartość NKIP04.3"),"Wartość w pozycji NKIP04.3.1 jest większa od NKIP04.3."))</f>
        <v/>
      </c>
      <c r="F18" s="156" t="str">
        <f t="shared" ref="F18:X18" si="0">IF(COUNTBLANK(F8:F15)=8,"",IF(F11&lt;=F10,IF(F11&lt;=F10,IF(F15=F8+F9+F10+F12+F13+F14,"OK","Błąd"),"Wartość w pozycji NKIP04.3.1 jest wieksza niż wartość NKIP04.3"),"Wartość w pozycji NKIP04.3.1 jest większa od NKIP04.3."))</f>
        <v/>
      </c>
      <c r="G18" s="156" t="str">
        <f t="shared" si="0"/>
        <v/>
      </c>
      <c r="H18" s="156" t="str">
        <f t="shared" si="0"/>
        <v/>
      </c>
      <c r="I18" s="156" t="str">
        <f t="shared" si="0"/>
        <v/>
      </c>
      <c r="J18" s="156" t="str">
        <f t="shared" si="0"/>
        <v/>
      </c>
      <c r="K18" s="156" t="str">
        <f t="shared" si="0"/>
        <v/>
      </c>
      <c r="L18" s="156" t="str">
        <f t="shared" si="0"/>
        <v/>
      </c>
      <c r="M18" s="156" t="str">
        <f t="shared" si="0"/>
        <v/>
      </c>
      <c r="N18" s="156" t="str">
        <f t="shared" si="0"/>
        <v/>
      </c>
      <c r="O18" s="156" t="str">
        <f t="shared" si="0"/>
        <v/>
      </c>
      <c r="P18" s="156" t="str">
        <f t="shared" si="0"/>
        <v/>
      </c>
      <c r="Q18" s="156" t="str">
        <f t="shared" si="0"/>
        <v/>
      </c>
      <c r="R18" s="156" t="str">
        <f t="shared" si="0"/>
        <v/>
      </c>
      <c r="S18" s="156" t="str">
        <f t="shared" si="0"/>
        <v/>
      </c>
      <c r="T18" s="156" t="str">
        <f t="shared" si="0"/>
        <v/>
      </c>
      <c r="U18" s="156" t="str">
        <f t="shared" si="0"/>
        <v/>
      </c>
      <c r="V18" s="156" t="str">
        <f t="shared" si="0"/>
        <v/>
      </c>
      <c r="W18" s="156" t="str">
        <f t="shared" si="0"/>
        <v/>
      </c>
      <c r="X18" s="156" t="str">
        <f t="shared" si="0"/>
        <v/>
      </c>
    </row>
    <row r="19" spans="3:24" x14ac:dyDescent="0.25">
      <c r="C19" s="156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</row>
    <row r="20" spans="3:24" x14ac:dyDescent="0.25">
      <c r="C20" s="18" t="s">
        <v>3617</v>
      </c>
      <c r="D20" s="601" t="str">
        <f>IF(COUNTBLANK(Y8:Y15)=8,"",IF(AND(COUNTIF(Y8:Y15,"Weryfikacja wiersza OK")=8,COUNTIF(D18:X18,"OK")=21),"Arkusz jest zwalidowany poprawnie","Arkusz jest niepoprawny"))</f>
        <v/>
      </c>
    </row>
  </sheetData>
  <sheetProtection formatCells="0" formatColumns="0" formatRows="0"/>
  <mergeCells count="9">
    <mergeCell ref="M5:P5"/>
    <mergeCell ref="Q5:T5"/>
    <mergeCell ref="M4:X4"/>
    <mergeCell ref="U5:X5"/>
    <mergeCell ref="B4:C7"/>
    <mergeCell ref="D4:L4"/>
    <mergeCell ref="D5:F5"/>
    <mergeCell ref="G5:I5"/>
    <mergeCell ref="J5:L5"/>
  </mergeCells>
  <conditionalFormatting sqref="Y8:Y15">
    <cfRule type="containsText" dxfId="232" priority="8" operator="containsText" text="Weryfikacja wiersza OK">
      <formula>NOT(ISERROR(SEARCH("Weryfikacja wiersza OK",Y8)))</formula>
    </cfRule>
  </conditionalFormatting>
  <conditionalFormatting sqref="C19">
    <cfRule type="containsText" dxfId="231" priority="2" operator="containsText" text="Arkusz jest zwalidowany poprawnie">
      <formula>NOT(ISERROR(SEARCH("Arkusz jest zwalidowany poprawnie",C19)))</formula>
    </cfRule>
  </conditionalFormatting>
  <conditionalFormatting sqref="D18:X18">
    <cfRule type="containsText" dxfId="230" priority="4" operator="containsText" text="OK">
      <formula>NOT(ISERROR(SEARCH("OK",D18)))</formula>
    </cfRule>
  </conditionalFormatting>
  <conditionalFormatting sqref="C19:E19">
    <cfRule type="containsText" dxfId="229" priority="3" operator="containsText" text="Arkusz zwalidowany poprawnie">
      <formula>NOT(ISERROR(SEARCH("Arkusz zwalidowany poprawnie",C19)))</formula>
    </cfRule>
  </conditionalFormatting>
  <conditionalFormatting sqref="D20">
    <cfRule type="containsText" dxfId="228" priority="1" operator="containsText" text="Arkusz jest zwalidowany poprawnie">
      <formula>NOT(ISERROR(SEARCH("Arkusz jest zwalidowany poprawnie",D20)))</formula>
    </cfRule>
  </conditionalFormatting>
  <pageMargins left="0.7" right="0.7" top="0.75" bottom="0.75" header="0.3" footer="0.3"/>
  <pageSetup paperSize="9" orientation="portrait" r:id="rId1"/>
  <ignoredErrors>
    <ignoredError sqref="Y11" formula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8"/>
  <sheetViews>
    <sheetView topLeftCell="A7" zoomScale="80" zoomScaleNormal="80" workbookViewId="0">
      <selection activeCell="D7" sqref="D7:O39"/>
    </sheetView>
  </sheetViews>
  <sheetFormatPr defaultRowHeight="15" x14ac:dyDescent="0.25"/>
  <cols>
    <col min="2" max="2" width="13.7109375" customWidth="1"/>
    <col min="3" max="3" width="65" bestFit="1" customWidth="1"/>
    <col min="4" max="12" width="13.7109375" customWidth="1"/>
    <col min="13" max="13" width="15" customWidth="1"/>
    <col min="14" max="15" width="13.7109375" customWidth="1"/>
    <col min="16" max="16" width="52.42578125" bestFit="1" customWidth="1"/>
    <col min="17" max="17" width="21.140625" customWidth="1"/>
  </cols>
  <sheetData>
    <row r="1" spans="2:17" ht="15.75" x14ac:dyDescent="0.25">
      <c r="B1" s="1" t="s">
        <v>1</v>
      </c>
      <c r="G1" s="2" t="s">
        <v>3283</v>
      </c>
    </row>
    <row r="2" spans="2:17" x14ac:dyDescent="0.25">
      <c r="B2" s="904" t="s">
        <v>1656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</row>
    <row r="3" spans="2:17" ht="15.75" thickBot="1" x14ac:dyDescent="0.3"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2:17" x14ac:dyDescent="0.25">
      <c r="B4" s="1421"/>
      <c r="C4" s="1436"/>
      <c r="D4" s="1400" t="s">
        <v>1228</v>
      </c>
      <c r="E4" s="1401"/>
      <c r="F4" s="1401"/>
      <c r="G4" s="1401"/>
      <c r="H4" s="1401"/>
      <c r="I4" s="1401"/>
      <c r="J4" s="1401"/>
      <c r="K4" s="1401"/>
      <c r="L4" s="1402"/>
      <c r="M4" s="1439" t="s">
        <v>1657</v>
      </c>
      <c r="N4" s="1401" t="s">
        <v>18</v>
      </c>
      <c r="O4" s="1402" t="s">
        <v>11</v>
      </c>
    </row>
    <row r="5" spans="2:17" ht="120" x14ac:dyDescent="0.25">
      <c r="B5" s="1423"/>
      <c r="C5" s="1437"/>
      <c r="D5" s="1008" t="s">
        <v>1658</v>
      </c>
      <c r="E5" s="997" t="s">
        <v>1659</v>
      </c>
      <c r="F5" s="997" t="s">
        <v>1660</v>
      </c>
      <c r="G5" s="997" t="s">
        <v>1661</v>
      </c>
      <c r="H5" s="997" t="s">
        <v>1662</v>
      </c>
      <c r="I5" s="997" t="s">
        <v>1663</v>
      </c>
      <c r="J5" s="997" t="s">
        <v>1664</v>
      </c>
      <c r="K5" s="997" t="s">
        <v>33</v>
      </c>
      <c r="L5" s="998" t="s">
        <v>87</v>
      </c>
      <c r="M5" s="1430"/>
      <c r="N5" s="1431"/>
      <c r="O5" s="1429"/>
    </row>
    <row r="6" spans="2:17" ht="15.75" thickBot="1" x14ac:dyDescent="0.3">
      <c r="B6" s="1425"/>
      <c r="C6" s="1438"/>
      <c r="D6" s="858" t="s">
        <v>145</v>
      </c>
      <c r="E6" s="773" t="s">
        <v>146</v>
      </c>
      <c r="F6" s="773" t="s">
        <v>147</v>
      </c>
      <c r="G6" s="773" t="s">
        <v>148</v>
      </c>
      <c r="H6" s="773" t="s">
        <v>153</v>
      </c>
      <c r="I6" s="773" t="s">
        <v>149</v>
      </c>
      <c r="J6" s="773" t="s">
        <v>258</v>
      </c>
      <c r="K6" s="773" t="s">
        <v>259</v>
      </c>
      <c r="L6" s="762" t="s">
        <v>260</v>
      </c>
      <c r="M6" s="761" t="s">
        <v>261</v>
      </c>
      <c r="N6" s="773" t="s">
        <v>262</v>
      </c>
      <c r="O6" s="762" t="s">
        <v>263</v>
      </c>
      <c r="Q6" s="2" t="s">
        <v>3590</v>
      </c>
    </row>
    <row r="7" spans="2:17" x14ac:dyDescent="0.25">
      <c r="B7" s="715" t="s">
        <v>1665</v>
      </c>
      <c r="C7" s="710" t="s">
        <v>1650</v>
      </c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860"/>
      <c r="O7" s="860"/>
      <c r="P7" s="602" t="str">
        <f>IF(COUNTBLANK(D7:O7)=12,"",IF(COUNTBLANK(D7:O7)=0, "Weryfikacja wiersza OK", "Należy wypełnić wszystkie pola w bieżącym wierszu"))</f>
        <v/>
      </c>
      <c r="Q7" s="601" t="str">
        <f>IF(L7="","",IF(ROUND(SUM(E7:K7),2)=ROUND(L7,2),"OK","Błąd sumy częściowej"))</f>
        <v/>
      </c>
    </row>
    <row r="8" spans="2:17" x14ac:dyDescent="0.25">
      <c r="B8" s="653" t="s">
        <v>1666</v>
      </c>
      <c r="C8" s="658" t="s">
        <v>57</v>
      </c>
      <c r="D8" s="862"/>
      <c r="E8" s="862"/>
      <c r="F8" s="862"/>
      <c r="G8" s="862"/>
      <c r="H8" s="862"/>
      <c r="I8" s="862"/>
      <c r="J8" s="862"/>
      <c r="K8" s="862"/>
      <c r="L8" s="862"/>
      <c r="M8" s="862"/>
      <c r="N8" s="862"/>
      <c r="O8" s="862"/>
      <c r="P8" s="602" t="str">
        <f t="shared" ref="P8:P39" si="0">IF(COUNTBLANK(D8:O8)=12,"",IF(COUNTBLANK(D8:O8)=0, "Weryfikacja wiersza OK", "Należy wypełnić wszystkie pola w bieżącym wierszu"))</f>
        <v/>
      </c>
      <c r="Q8" s="601" t="str">
        <f t="shared" ref="Q8:Q39" si="1">IF(L8="","",IF(ROUND(SUM(E8:K8),2)=ROUND(L8,2),"OK","Błąd sumy częściowej"))</f>
        <v/>
      </c>
    </row>
    <row r="9" spans="2:17" x14ac:dyDescent="0.25">
      <c r="B9" s="653" t="s">
        <v>1667</v>
      </c>
      <c r="C9" s="658" t="s">
        <v>58</v>
      </c>
      <c r="D9" s="862"/>
      <c r="E9" s="862"/>
      <c r="F9" s="862"/>
      <c r="G9" s="862"/>
      <c r="H9" s="862"/>
      <c r="I9" s="862"/>
      <c r="J9" s="862"/>
      <c r="K9" s="862"/>
      <c r="L9" s="862"/>
      <c r="M9" s="862"/>
      <c r="N9" s="862"/>
      <c r="O9" s="862"/>
      <c r="P9" s="602" t="str">
        <f t="shared" si="0"/>
        <v/>
      </c>
      <c r="Q9" s="601" t="str">
        <f t="shared" si="1"/>
        <v/>
      </c>
    </row>
    <row r="10" spans="2:17" x14ac:dyDescent="0.25">
      <c r="B10" s="653" t="s">
        <v>1668</v>
      </c>
      <c r="C10" s="658" t="s">
        <v>59</v>
      </c>
      <c r="D10" s="862"/>
      <c r="E10" s="862"/>
      <c r="F10" s="862"/>
      <c r="G10" s="862"/>
      <c r="H10" s="862"/>
      <c r="I10" s="862"/>
      <c r="J10" s="862"/>
      <c r="K10" s="862"/>
      <c r="L10" s="862"/>
      <c r="M10" s="862"/>
      <c r="N10" s="862"/>
      <c r="O10" s="862"/>
      <c r="P10" s="602" t="str">
        <f t="shared" si="0"/>
        <v/>
      </c>
      <c r="Q10" s="601" t="str">
        <f t="shared" si="1"/>
        <v/>
      </c>
    </row>
    <row r="11" spans="2:17" x14ac:dyDescent="0.25">
      <c r="B11" s="653" t="s">
        <v>1669</v>
      </c>
      <c r="C11" s="658" t="s">
        <v>60</v>
      </c>
      <c r="D11" s="862"/>
      <c r="E11" s="862"/>
      <c r="F11" s="862"/>
      <c r="G11" s="862"/>
      <c r="H11" s="862"/>
      <c r="I11" s="862"/>
      <c r="J11" s="862"/>
      <c r="K11" s="862"/>
      <c r="L11" s="862"/>
      <c r="M11" s="862"/>
      <c r="N11" s="862"/>
      <c r="O11" s="862"/>
      <c r="P11" s="602" t="str">
        <f t="shared" si="0"/>
        <v/>
      </c>
      <c r="Q11" s="601" t="str">
        <f t="shared" si="1"/>
        <v/>
      </c>
    </row>
    <row r="12" spans="2:17" x14ac:dyDescent="0.25">
      <c r="B12" s="653" t="s">
        <v>1670</v>
      </c>
      <c r="C12" s="658" t="s">
        <v>62</v>
      </c>
      <c r="D12" s="862"/>
      <c r="E12" s="862"/>
      <c r="F12" s="862"/>
      <c r="G12" s="862"/>
      <c r="H12" s="862"/>
      <c r="I12" s="862"/>
      <c r="J12" s="862"/>
      <c r="K12" s="862"/>
      <c r="L12" s="862"/>
      <c r="M12" s="862"/>
      <c r="N12" s="862"/>
      <c r="O12" s="862"/>
      <c r="P12" s="602" t="str">
        <f t="shared" si="0"/>
        <v/>
      </c>
      <c r="Q12" s="601" t="str">
        <f t="shared" si="1"/>
        <v/>
      </c>
    </row>
    <row r="13" spans="2:17" x14ac:dyDescent="0.25">
      <c r="B13" s="653" t="s">
        <v>1671</v>
      </c>
      <c r="C13" s="658" t="s">
        <v>61</v>
      </c>
      <c r="D13" s="862"/>
      <c r="E13" s="862"/>
      <c r="F13" s="862"/>
      <c r="G13" s="862"/>
      <c r="H13" s="862"/>
      <c r="I13" s="862"/>
      <c r="J13" s="862"/>
      <c r="K13" s="862"/>
      <c r="L13" s="862"/>
      <c r="M13" s="862"/>
      <c r="N13" s="862"/>
      <c r="O13" s="862"/>
      <c r="P13" s="602" t="str">
        <f t="shared" si="0"/>
        <v/>
      </c>
      <c r="Q13" s="601" t="str">
        <f t="shared" si="1"/>
        <v/>
      </c>
    </row>
    <row r="14" spans="2:17" ht="15.75" thickBot="1" x14ac:dyDescent="0.3">
      <c r="B14" s="777" t="s">
        <v>3646</v>
      </c>
      <c r="C14" s="754" t="s">
        <v>33</v>
      </c>
      <c r="D14" s="866"/>
      <c r="E14" s="866"/>
      <c r="F14" s="866"/>
      <c r="G14" s="866"/>
      <c r="H14" s="866"/>
      <c r="I14" s="866"/>
      <c r="J14" s="866"/>
      <c r="K14" s="866"/>
      <c r="L14" s="866"/>
      <c r="M14" s="866"/>
      <c r="N14" s="866"/>
      <c r="O14" s="866"/>
      <c r="P14" s="602" t="str">
        <f t="shared" si="0"/>
        <v/>
      </c>
      <c r="Q14" s="601" t="str">
        <f t="shared" si="1"/>
        <v/>
      </c>
    </row>
    <row r="15" spans="2:17" x14ac:dyDescent="0.25">
      <c r="B15" s="650" t="s">
        <v>1672</v>
      </c>
      <c r="C15" s="814" t="s">
        <v>1673</v>
      </c>
      <c r="D15" s="969"/>
      <c r="E15" s="969"/>
      <c r="F15" s="969"/>
      <c r="G15" s="969"/>
      <c r="H15" s="969"/>
      <c r="I15" s="969"/>
      <c r="J15" s="969"/>
      <c r="K15" s="969"/>
      <c r="L15" s="969"/>
      <c r="M15" s="969"/>
      <c r="N15" s="969"/>
      <c r="O15" s="969"/>
      <c r="P15" s="602" t="str">
        <f t="shared" si="0"/>
        <v/>
      </c>
      <c r="Q15" s="601" t="str">
        <f t="shared" si="1"/>
        <v/>
      </c>
    </row>
    <row r="16" spans="2:17" x14ac:dyDescent="0.25">
      <c r="B16" s="653" t="s">
        <v>1674</v>
      </c>
      <c r="C16" s="658" t="s">
        <v>57</v>
      </c>
      <c r="D16" s="862"/>
      <c r="E16" s="862"/>
      <c r="F16" s="862"/>
      <c r="G16" s="862"/>
      <c r="H16" s="862"/>
      <c r="I16" s="862"/>
      <c r="J16" s="862"/>
      <c r="K16" s="862"/>
      <c r="L16" s="862"/>
      <c r="M16" s="862"/>
      <c r="N16" s="862"/>
      <c r="O16" s="862"/>
      <c r="P16" s="602" t="str">
        <f t="shared" si="0"/>
        <v/>
      </c>
      <c r="Q16" s="601" t="str">
        <f t="shared" si="1"/>
        <v/>
      </c>
    </row>
    <row r="17" spans="2:17" x14ac:dyDescent="0.25">
      <c r="B17" s="653" t="s">
        <v>1675</v>
      </c>
      <c r="C17" s="658" t="s">
        <v>58</v>
      </c>
      <c r="D17" s="862"/>
      <c r="E17" s="862"/>
      <c r="F17" s="862"/>
      <c r="G17" s="862"/>
      <c r="H17" s="862"/>
      <c r="I17" s="862"/>
      <c r="J17" s="862"/>
      <c r="K17" s="862"/>
      <c r="L17" s="862"/>
      <c r="M17" s="862"/>
      <c r="N17" s="862"/>
      <c r="O17" s="862"/>
      <c r="P17" s="602" t="str">
        <f t="shared" si="0"/>
        <v/>
      </c>
      <c r="Q17" s="601" t="str">
        <f t="shared" si="1"/>
        <v/>
      </c>
    </row>
    <row r="18" spans="2:17" x14ac:dyDescent="0.25">
      <c r="B18" s="653" t="s">
        <v>1676</v>
      </c>
      <c r="C18" s="658" t="s">
        <v>59</v>
      </c>
      <c r="D18" s="862"/>
      <c r="E18" s="862"/>
      <c r="F18" s="862"/>
      <c r="G18" s="862"/>
      <c r="H18" s="862"/>
      <c r="I18" s="862"/>
      <c r="J18" s="862"/>
      <c r="K18" s="862"/>
      <c r="L18" s="862"/>
      <c r="M18" s="862"/>
      <c r="N18" s="862"/>
      <c r="O18" s="862"/>
      <c r="P18" s="602" t="str">
        <f t="shared" si="0"/>
        <v/>
      </c>
      <c r="Q18" s="601" t="str">
        <f t="shared" si="1"/>
        <v/>
      </c>
    </row>
    <row r="19" spans="2:17" x14ac:dyDescent="0.25">
      <c r="B19" s="653" t="s">
        <v>1677</v>
      </c>
      <c r="C19" s="658" t="s">
        <v>60</v>
      </c>
      <c r="D19" s="862"/>
      <c r="E19" s="862"/>
      <c r="F19" s="862"/>
      <c r="G19" s="862"/>
      <c r="H19" s="862"/>
      <c r="I19" s="862"/>
      <c r="J19" s="862"/>
      <c r="K19" s="862"/>
      <c r="L19" s="862"/>
      <c r="M19" s="862"/>
      <c r="N19" s="862"/>
      <c r="O19" s="862"/>
      <c r="P19" s="602" t="str">
        <f t="shared" si="0"/>
        <v/>
      </c>
      <c r="Q19" s="601" t="str">
        <f t="shared" si="1"/>
        <v/>
      </c>
    </row>
    <row r="20" spans="2:17" x14ac:dyDescent="0.25">
      <c r="B20" s="653" t="s">
        <v>1678</v>
      </c>
      <c r="C20" s="658" t="s">
        <v>62</v>
      </c>
      <c r="D20" s="862"/>
      <c r="E20" s="862"/>
      <c r="F20" s="862"/>
      <c r="G20" s="862"/>
      <c r="H20" s="862"/>
      <c r="I20" s="862"/>
      <c r="J20" s="862"/>
      <c r="K20" s="862"/>
      <c r="L20" s="862"/>
      <c r="M20" s="862"/>
      <c r="N20" s="862"/>
      <c r="O20" s="862"/>
      <c r="P20" s="602" t="str">
        <f t="shared" si="0"/>
        <v/>
      </c>
      <c r="Q20" s="601" t="str">
        <f t="shared" si="1"/>
        <v/>
      </c>
    </row>
    <row r="21" spans="2:17" x14ac:dyDescent="0.25">
      <c r="B21" s="653" t="s">
        <v>1679</v>
      </c>
      <c r="C21" s="658" t="s">
        <v>61</v>
      </c>
      <c r="D21" s="862"/>
      <c r="E21" s="862"/>
      <c r="F21" s="862"/>
      <c r="G21" s="862"/>
      <c r="H21" s="862"/>
      <c r="I21" s="862"/>
      <c r="J21" s="862"/>
      <c r="K21" s="862"/>
      <c r="L21" s="862"/>
      <c r="M21" s="862"/>
      <c r="N21" s="862"/>
      <c r="O21" s="862"/>
      <c r="P21" s="602" t="str">
        <f t="shared" si="0"/>
        <v/>
      </c>
      <c r="Q21" s="601" t="str">
        <f t="shared" si="1"/>
        <v/>
      </c>
    </row>
    <row r="22" spans="2:17" ht="15.75" thickBot="1" x14ac:dyDescent="0.3">
      <c r="B22" s="719" t="s">
        <v>1680</v>
      </c>
      <c r="C22" s="980" t="s">
        <v>33</v>
      </c>
      <c r="D22" s="981"/>
      <c r="E22" s="981"/>
      <c r="F22" s="981"/>
      <c r="G22" s="981"/>
      <c r="H22" s="981"/>
      <c r="I22" s="981"/>
      <c r="J22" s="981"/>
      <c r="K22" s="981"/>
      <c r="L22" s="981"/>
      <c r="M22" s="981"/>
      <c r="N22" s="981"/>
      <c r="O22" s="981"/>
      <c r="P22" s="602" t="str">
        <f t="shared" si="0"/>
        <v/>
      </c>
      <c r="Q22" s="601" t="str">
        <f t="shared" si="1"/>
        <v/>
      </c>
    </row>
    <row r="23" spans="2:17" x14ac:dyDescent="0.25">
      <c r="B23" s="650" t="s">
        <v>1681</v>
      </c>
      <c r="C23" s="814" t="s">
        <v>1682</v>
      </c>
      <c r="D23" s="969"/>
      <c r="E23" s="969"/>
      <c r="F23" s="969"/>
      <c r="G23" s="969"/>
      <c r="H23" s="969"/>
      <c r="I23" s="969"/>
      <c r="J23" s="969"/>
      <c r="K23" s="969"/>
      <c r="L23" s="969"/>
      <c r="M23" s="969"/>
      <c r="N23" s="969"/>
      <c r="O23" s="969"/>
      <c r="P23" s="602" t="str">
        <f t="shared" si="0"/>
        <v/>
      </c>
      <c r="Q23" s="601" t="str">
        <f t="shared" si="1"/>
        <v/>
      </c>
    </row>
    <row r="24" spans="2:17" x14ac:dyDescent="0.25">
      <c r="B24" s="653" t="s">
        <v>1683</v>
      </c>
      <c r="C24" s="658" t="s">
        <v>57</v>
      </c>
      <c r="D24" s="862"/>
      <c r="E24" s="862"/>
      <c r="F24" s="862"/>
      <c r="G24" s="862"/>
      <c r="H24" s="862"/>
      <c r="I24" s="862"/>
      <c r="J24" s="862"/>
      <c r="K24" s="862"/>
      <c r="L24" s="862"/>
      <c r="M24" s="862"/>
      <c r="N24" s="862"/>
      <c r="O24" s="862"/>
      <c r="P24" s="602" t="str">
        <f t="shared" si="0"/>
        <v/>
      </c>
      <c r="Q24" s="601" t="str">
        <f t="shared" si="1"/>
        <v/>
      </c>
    </row>
    <row r="25" spans="2:17" x14ac:dyDescent="0.25">
      <c r="B25" s="653" t="s">
        <v>1684</v>
      </c>
      <c r="C25" s="658" t="s">
        <v>58</v>
      </c>
      <c r="D25" s="862"/>
      <c r="E25" s="862"/>
      <c r="F25" s="862"/>
      <c r="G25" s="862"/>
      <c r="H25" s="862"/>
      <c r="I25" s="862"/>
      <c r="J25" s="862"/>
      <c r="K25" s="862"/>
      <c r="L25" s="862"/>
      <c r="M25" s="862"/>
      <c r="N25" s="862"/>
      <c r="O25" s="862"/>
      <c r="P25" s="602" t="str">
        <f t="shared" si="0"/>
        <v/>
      </c>
      <c r="Q25" s="601" t="str">
        <f t="shared" si="1"/>
        <v/>
      </c>
    </row>
    <row r="26" spans="2:17" x14ac:dyDescent="0.25">
      <c r="B26" s="653" t="s">
        <v>1685</v>
      </c>
      <c r="C26" s="658" t="s">
        <v>59</v>
      </c>
      <c r="D26" s="862"/>
      <c r="E26" s="862"/>
      <c r="F26" s="862"/>
      <c r="G26" s="862"/>
      <c r="H26" s="862"/>
      <c r="I26" s="862"/>
      <c r="J26" s="862"/>
      <c r="K26" s="862"/>
      <c r="L26" s="862"/>
      <c r="M26" s="862"/>
      <c r="N26" s="862"/>
      <c r="O26" s="862"/>
      <c r="P26" s="602" t="str">
        <f t="shared" si="0"/>
        <v/>
      </c>
      <c r="Q26" s="601" t="str">
        <f t="shared" si="1"/>
        <v/>
      </c>
    </row>
    <row r="27" spans="2:17" x14ac:dyDescent="0.25">
      <c r="B27" s="653" t="s">
        <v>1686</v>
      </c>
      <c r="C27" s="658" t="s">
        <v>60</v>
      </c>
      <c r="D27" s="862"/>
      <c r="E27" s="862"/>
      <c r="F27" s="862"/>
      <c r="G27" s="862"/>
      <c r="H27" s="862"/>
      <c r="I27" s="862"/>
      <c r="J27" s="862"/>
      <c r="K27" s="862"/>
      <c r="L27" s="862"/>
      <c r="M27" s="862"/>
      <c r="N27" s="862"/>
      <c r="O27" s="862"/>
      <c r="P27" s="602" t="str">
        <f t="shared" si="0"/>
        <v/>
      </c>
      <c r="Q27" s="601" t="str">
        <f t="shared" si="1"/>
        <v/>
      </c>
    </row>
    <row r="28" spans="2:17" x14ac:dyDescent="0.25">
      <c r="B28" s="653" t="s">
        <v>1687</v>
      </c>
      <c r="C28" s="658" t="s">
        <v>62</v>
      </c>
      <c r="D28" s="862"/>
      <c r="E28" s="862"/>
      <c r="F28" s="862"/>
      <c r="G28" s="862"/>
      <c r="H28" s="862"/>
      <c r="I28" s="862"/>
      <c r="J28" s="862"/>
      <c r="K28" s="862"/>
      <c r="L28" s="862"/>
      <c r="M28" s="862"/>
      <c r="N28" s="862"/>
      <c r="O28" s="862"/>
      <c r="P28" s="602" t="str">
        <f t="shared" si="0"/>
        <v/>
      </c>
      <c r="Q28" s="601" t="str">
        <f t="shared" si="1"/>
        <v/>
      </c>
    </row>
    <row r="29" spans="2:17" x14ac:dyDescent="0.25">
      <c r="B29" s="653" t="s">
        <v>1688</v>
      </c>
      <c r="C29" s="658" t="s">
        <v>61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602" t="str">
        <f t="shared" si="0"/>
        <v/>
      </c>
      <c r="Q29" s="601" t="str">
        <f t="shared" si="1"/>
        <v/>
      </c>
    </row>
    <row r="30" spans="2:17" ht="15.75" thickBot="1" x14ac:dyDescent="0.3">
      <c r="B30" s="719" t="s">
        <v>3647</v>
      </c>
      <c r="C30" s="980" t="s">
        <v>33</v>
      </c>
      <c r="D30" s="981"/>
      <c r="E30" s="981"/>
      <c r="F30" s="981"/>
      <c r="G30" s="981"/>
      <c r="H30" s="981"/>
      <c r="I30" s="981"/>
      <c r="J30" s="981"/>
      <c r="K30" s="981"/>
      <c r="L30" s="981"/>
      <c r="M30" s="981"/>
      <c r="N30" s="981"/>
      <c r="O30" s="981"/>
      <c r="P30" s="602" t="str">
        <f t="shared" si="0"/>
        <v/>
      </c>
      <c r="Q30" s="601" t="str">
        <f t="shared" si="1"/>
        <v/>
      </c>
    </row>
    <row r="31" spans="2:17" x14ac:dyDescent="0.25">
      <c r="B31" s="650" t="s">
        <v>1689</v>
      </c>
      <c r="C31" s="814" t="s">
        <v>1690</v>
      </c>
      <c r="D31" s="969"/>
      <c r="E31" s="970"/>
      <c r="F31" s="970"/>
      <c r="G31" s="970"/>
      <c r="H31" s="970"/>
      <c r="I31" s="970"/>
      <c r="J31" s="970"/>
      <c r="K31" s="970"/>
      <c r="L31" s="971"/>
      <c r="M31" s="1009"/>
      <c r="N31" s="970"/>
      <c r="O31" s="971"/>
      <c r="P31" s="602" t="str">
        <f t="shared" si="0"/>
        <v/>
      </c>
      <c r="Q31" s="601" t="str">
        <f t="shared" si="1"/>
        <v/>
      </c>
    </row>
    <row r="32" spans="2:17" x14ac:dyDescent="0.25">
      <c r="B32" s="653" t="s">
        <v>1691</v>
      </c>
      <c r="C32" s="658" t="s">
        <v>57</v>
      </c>
      <c r="D32" s="862"/>
      <c r="E32" s="775"/>
      <c r="F32" s="775"/>
      <c r="G32" s="775"/>
      <c r="H32" s="775"/>
      <c r="I32" s="775"/>
      <c r="J32" s="775"/>
      <c r="K32" s="775"/>
      <c r="L32" s="765"/>
      <c r="M32" s="690"/>
      <c r="N32" s="775"/>
      <c r="O32" s="765"/>
      <c r="P32" s="602" t="str">
        <f t="shared" si="0"/>
        <v/>
      </c>
      <c r="Q32" s="601" t="str">
        <f t="shared" si="1"/>
        <v/>
      </c>
    </row>
    <row r="33" spans="2:17" x14ac:dyDescent="0.25">
      <c r="B33" s="653" t="s">
        <v>1692</v>
      </c>
      <c r="C33" s="658" t="s">
        <v>58</v>
      </c>
      <c r="D33" s="862"/>
      <c r="E33" s="775"/>
      <c r="F33" s="775"/>
      <c r="G33" s="775"/>
      <c r="H33" s="775"/>
      <c r="I33" s="775"/>
      <c r="J33" s="775"/>
      <c r="K33" s="775"/>
      <c r="L33" s="765"/>
      <c r="M33" s="690"/>
      <c r="N33" s="775"/>
      <c r="O33" s="765"/>
      <c r="P33" s="602" t="str">
        <f t="shared" si="0"/>
        <v/>
      </c>
      <c r="Q33" s="601" t="str">
        <f t="shared" si="1"/>
        <v/>
      </c>
    </row>
    <row r="34" spans="2:17" x14ac:dyDescent="0.25">
      <c r="B34" s="653" t="s">
        <v>1693</v>
      </c>
      <c r="C34" s="658" t="s">
        <v>59</v>
      </c>
      <c r="D34" s="862"/>
      <c r="E34" s="775"/>
      <c r="F34" s="775"/>
      <c r="G34" s="775"/>
      <c r="H34" s="775"/>
      <c r="I34" s="775"/>
      <c r="J34" s="775"/>
      <c r="K34" s="775"/>
      <c r="L34" s="765"/>
      <c r="M34" s="690"/>
      <c r="N34" s="775"/>
      <c r="O34" s="765"/>
      <c r="P34" s="602" t="str">
        <f t="shared" si="0"/>
        <v/>
      </c>
      <c r="Q34" s="601" t="str">
        <f t="shared" si="1"/>
        <v/>
      </c>
    </row>
    <row r="35" spans="2:17" x14ac:dyDescent="0.25">
      <c r="B35" s="653" t="s">
        <v>1694</v>
      </c>
      <c r="C35" s="658" t="s">
        <v>60</v>
      </c>
      <c r="D35" s="862"/>
      <c r="E35" s="775"/>
      <c r="F35" s="775"/>
      <c r="G35" s="775"/>
      <c r="H35" s="775"/>
      <c r="I35" s="775"/>
      <c r="J35" s="775"/>
      <c r="K35" s="775"/>
      <c r="L35" s="765"/>
      <c r="M35" s="690"/>
      <c r="N35" s="775"/>
      <c r="O35" s="765"/>
      <c r="P35" s="602" t="str">
        <f t="shared" si="0"/>
        <v/>
      </c>
      <c r="Q35" s="601" t="str">
        <f t="shared" si="1"/>
        <v/>
      </c>
    </row>
    <row r="36" spans="2:17" x14ac:dyDescent="0.25">
      <c r="B36" s="653" t="s">
        <v>1695</v>
      </c>
      <c r="C36" s="658" t="s">
        <v>62</v>
      </c>
      <c r="D36" s="862"/>
      <c r="E36" s="775"/>
      <c r="F36" s="775"/>
      <c r="G36" s="775"/>
      <c r="H36" s="775"/>
      <c r="I36" s="775"/>
      <c r="J36" s="775"/>
      <c r="K36" s="775"/>
      <c r="L36" s="765"/>
      <c r="M36" s="690"/>
      <c r="N36" s="775"/>
      <c r="O36" s="765"/>
      <c r="P36" s="602" t="str">
        <f t="shared" si="0"/>
        <v/>
      </c>
      <c r="Q36" s="601" t="str">
        <f t="shared" si="1"/>
        <v/>
      </c>
    </row>
    <row r="37" spans="2:17" x14ac:dyDescent="0.25">
      <c r="B37" s="653" t="s">
        <v>1696</v>
      </c>
      <c r="C37" s="658" t="s">
        <v>61</v>
      </c>
      <c r="D37" s="862"/>
      <c r="E37" s="775"/>
      <c r="F37" s="775"/>
      <c r="G37" s="775"/>
      <c r="H37" s="775"/>
      <c r="I37" s="775"/>
      <c r="J37" s="775"/>
      <c r="K37" s="775"/>
      <c r="L37" s="765"/>
      <c r="M37" s="690"/>
      <c r="N37" s="775"/>
      <c r="O37" s="765"/>
      <c r="P37" s="602" t="str">
        <f t="shared" si="0"/>
        <v/>
      </c>
      <c r="Q37" s="601" t="str">
        <f t="shared" si="1"/>
        <v/>
      </c>
    </row>
    <row r="38" spans="2:17" ht="15.75" thickBot="1" x14ac:dyDescent="0.3">
      <c r="B38" s="719" t="s">
        <v>1697</v>
      </c>
      <c r="C38" s="980" t="s">
        <v>33</v>
      </c>
      <c r="D38" s="981"/>
      <c r="E38" s="1010"/>
      <c r="F38" s="1010"/>
      <c r="G38" s="1010"/>
      <c r="H38" s="1010"/>
      <c r="I38" s="1010"/>
      <c r="J38" s="1010"/>
      <c r="K38" s="1010"/>
      <c r="L38" s="1011"/>
      <c r="M38" s="694"/>
      <c r="N38" s="1010"/>
      <c r="O38" s="1011"/>
      <c r="P38" s="602" t="str">
        <f t="shared" si="0"/>
        <v/>
      </c>
      <c r="Q38" s="601" t="str">
        <f t="shared" si="1"/>
        <v/>
      </c>
    </row>
    <row r="39" spans="2:17" ht="15.75" thickBot="1" x14ac:dyDescent="0.3">
      <c r="B39" s="673" t="s">
        <v>1698</v>
      </c>
      <c r="C39" s="757" t="s">
        <v>87</v>
      </c>
      <c r="D39" s="868"/>
      <c r="E39" s="868"/>
      <c r="F39" s="868"/>
      <c r="G39" s="868"/>
      <c r="H39" s="868"/>
      <c r="I39" s="868"/>
      <c r="J39" s="868"/>
      <c r="K39" s="868"/>
      <c r="L39" s="868"/>
      <c r="M39" s="868"/>
      <c r="N39" s="868"/>
      <c r="O39" s="868"/>
      <c r="P39" s="602" t="str">
        <f t="shared" si="0"/>
        <v/>
      </c>
      <c r="Q39" s="601" t="str">
        <f t="shared" si="1"/>
        <v/>
      </c>
    </row>
    <row r="41" spans="2:17" x14ac:dyDescent="0.25">
      <c r="C41" s="2" t="s">
        <v>3590</v>
      </c>
    </row>
    <row r="42" spans="2:17" x14ac:dyDescent="0.25">
      <c r="C42" t="s">
        <v>1665</v>
      </c>
      <c r="D42" s="601" t="str">
        <f>IF(D7="","",IF(ROUND(SUM(D8:D14),2)=ROUND(D7,2),"OK","Błąd sumy częściowej"))</f>
        <v/>
      </c>
      <c r="E42" s="601" t="str">
        <f t="shared" ref="E42:O42" si="2">IF(E7="","",IF(ROUND(SUM(E8:E14),2)=ROUND(E7,2),"OK","Błąd sumy częściowej"))</f>
        <v/>
      </c>
      <c r="F42" s="601" t="str">
        <f t="shared" si="2"/>
        <v/>
      </c>
      <c r="G42" s="601" t="str">
        <f t="shared" si="2"/>
        <v/>
      </c>
      <c r="H42" s="601" t="str">
        <f t="shared" si="2"/>
        <v/>
      </c>
      <c r="I42" s="601" t="str">
        <f t="shared" si="2"/>
        <v/>
      </c>
      <c r="J42" s="601" t="str">
        <f t="shared" si="2"/>
        <v/>
      </c>
      <c r="K42" s="601" t="str">
        <f t="shared" si="2"/>
        <v/>
      </c>
      <c r="L42" s="601" t="str">
        <f t="shared" si="2"/>
        <v/>
      </c>
      <c r="M42" s="601" t="str">
        <f t="shared" si="2"/>
        <v/>
      </c>
      <c r="N42" s="601" t="str">
        <f t="shared" si="2"/>
        <v/>
      </c>
      <c r="O42" s="601" t="str">
        <f t="shared" si="2"/>
        <v/>
      </c>
    </row>
    <row r="43" spans="2:17" x14ac:dyDescent="0.25">
      <c r="C43" t="s">
        <v>1672</v>
      </c>
      <c r="D43" s="601" t="str">
        <f>IF(D15="","",IF(ROUND(SUM(D16:D22),2)=ROUND(D15,2),"OK","Błąd sumy częściowej"))</f>
        <v/>
      </c>
      <c r="E43" s="601" t="str">
        <f t="shared" ref="E43:O43" si="3">IF(E15="","",IF(ROUND(SUM(E16:E22),2)=ROUND(E15,2),"OK","Błąd sumy częściowej"))</f>
        <v/>
      </c>
      <c r="F43" s="601" t="str">
        <f t="shared" si="3"/>
        <v/>
      </c>
      <c r="G43" s="601" t="str">
        <f t="shared" si="3"/>
        <v/>
      </c>
      <c r="H43" s="601" t="str">
        <f t="shared" si="3"/>
        <v/>
      </c>
      <c r="I43" s="601" t="str">
        <f t="shared" si="3"/>
        <v/>
      </c>
      <c r="J43" s="601" t="str">
        <f t="shared" si="3"/>
        <v/>
      </c>
      <c r="K43" s="601" t="str">
        <f t="shared" si="3"/>
        <v/>
      </c>
      <c r="L43" s="601" t="str">
        <f t="shared" si="3"/>
        <v/>
      </c>
      <c r="M43" s="601" t="str">
        <f t="shared" si="3"/>
        <v/>
      </c>
      <c r="N43" s="601" t="str">
        <f t="shared" si="3"/>
        <v/>
      </c>
      <c r="O43" s="601" t="str">
        <f t="shared" si="3"/>
        <v/>
      </c>
    </row>
    <row r="44" spans="2:17" x14ac:dyDescent="0.25">
      <c r="C44" t="s">
        <v>1681</v>
      </c>
      <c r="D44" s="601" t="str">
        <f>IF(D23="","",IF(ROUND(SUM(D24:D30),2)=ROUND(D23,2),"OK","Błąd sumy częściowej"))</f>
        <v/>
      </c>
      <c r="E44" s="601" t="str">
        <f t="shared" ref="E44:O44" si="4">IF(E23="","",IF(ROUND(SUM(E24:E30),2)=ROUND(E23,2),"OK","Błąd sumy częściowej"))</f>
        <v/>
      </c>
      <c r="F44" s="601" t="str">
        <f t="shared" si="4"/>
        <v/>
      </c>
      <c r="G44" s="601" t="str">
        <f t="shared" si="4"/>
        <v/>
      </c>
      <c r="H44" s="601" t="str">
        <f t="shared" si="4"/>
        <v/>
      </c>
      <c r="I44" s="601" t="str">
        <f t="shared" si="4"/>
        <v/>
      </c>
      <c r="J44" s="601" t="str">
        <f t="shared" si="4"/>
        <v/>
      </c>
      <c r="K44" s="601" t="str">
        <f t="shared" si="4"/>
        <v/>
      </c>
      <c r="L44" s="601" t="str">
        <f t="shared" si="4"/>
        <v/>
      </c>
      <c r="M44" s="601" t="str">
        <f t="shared" si="4"/>
        <v/>
      </c>
      <c r="N44" s="601" t="str">
        <f t="shared" si="4"/>
        <v/>
      </c>
      <c r="O44" s="601" t="str">
        <f t="shared" si="4"/>
        <v/>
      </c>
    </row>
    <row r="45" spans="2:17" x14ac:dyDescent="0.25">
      <c r="C45" t="s">
        <v>1689</v>
      </c>
      <c r="D45" s="601" t="str">
        <f>IF(D31="","",IF(ROUND(SUM(D32:D38),2)=ROUND(D31,2),"OK","Błąd sumy częściowej"))</f>
        <v/>
      </c>
      <c r="E45" s="601" t="str">
        <f t="shared" ref="E45:O45" si="5">IF(E31="","",IF(ROUND(SUM(E32:E38),2)=ROUND(E31,2),"OK","Błąd sumy częściowej"))</f>
        <v/>
      </c>
      <c r="F45" s="601" t="str">
        <f t="shared" si="5"/>
        <v/>
      </c>
      <c r="G45" s="601" t="str">
        <f t="shared" si="5"/>
        <v/>
      </c>
      <c r="H45" s="601" t="str">
        <f t="shared" si="5"/>
        <v/>
      </c>
      <c r="I45" s="601" t="str">
        <f t="shared" si="5"/>
        <v/>
      </c>
      <c r="J45" s="601" t="str">
        <f t="shared" si="5"/>
        <v/>
      </c>
      <c r="K45" s="601" t="str">
        <f t="shared" si="5"/>
        <v/>
      </c>
      <c r="L45" s="601" t="str">
        <f t="shared" si="5"/>
        <v/>
      </c>
      <c r="M45" s="601" t="str">
        <f t="shared" si="5"/>
        <v/>
      </c>
      <c r="N45" s="601" t="str">
        <f t="shared" si="5"/>
        <v/>
      </c>
      <c r="O45" s="601" t="str">
        <f t="shared" si="5"/>
        <v/>
      </c>
    </row>
    <row r="46" spans="2:17" x14ac:dyDescent="0.25">
      <c r="C46" t="s">
        <v>1698</v>
      </c>
      <c r="D46" s="601" t="str">
        <f>IF(D39="","",IF(ROUND(SUM(D7,D15,D23,D31),2)=ROUND(D39,2),"OK","Błąd sumy częściowej"))</f>
        <v/>
      </c>
      <c r="E46" s="601" t="str">
        <f t="shared" ref="E46:O46" si="6">IF(E39="","",IF(ROUND(SUM(E7,E15,E23,E31),2)=ROUND(E39,2),"OK","Błąd sumy częściowej"))</f>
        <v/>
      </c>
      <c r="F46" s="601" t="str">
        <f t="shared" si="6"/>
        <v/>
      </c>
      <c r="G46" s="601" t="str">
        <f t="shared" si="6"/>
        <v/>
      </c>
      <c r="H46" s="601" t="str">
        <f t="shared" si="6"/>
        <v/>
      </c>
      <c r="I46" s="601" t="str">
        <f t="shared" si="6"/>
        <v/>
      </c>
      <c r="J46" s="601" t="str">
        <f t="shared" si="6"/>
        <v/>
      </c>
      <c r="K46" s="601" t="str">
        <f t="shared" si="6"/>
        <v/>
      </c>
      <c r="L46" s="601" t="str">
        <f t="shared" si="6"/>
        <v/>
      </c>
      <c r="M46" s="601" t="str">
        <f t="shared" si="6"/>
        <v/>
      </c>
      <c r="N46" s="601" t="str">
        <f t="shared" si="6"/>
        <v/>
      </c>
      <c r="O46" s="601" t="str">
        <f t="shared" si="6"/>
        <v/>
      </c>
    </row>
    <row r="48" spans="2:17" x14ac:dyDescent="0.25">
      <c r="C48" s="18" t="s">
        <v>3617</v>
      </c>
      <c r="D48" s="601" t="str">
        <f>IF(COUNTBLANK(P7:P39)=33,"",IF(AND(COUNTIF(P7:P39,"Weryfikacja wiersza OK")=33,COUNTIF(D42:O46,"OK")=60,COUNTIF(Q7:Q39,"OK")=33),"Arkusz jest zwalidowany poprawnie","Arkusz jest niepoprawny"))</f>
        <v/>
      </c>
    </row>
  </sheetData>
  <mergeCells count="5">
    <mergeCell ref="B4:C6"/>
    <mergeCell ref="D4:L4"/>
    <mergeCell ref="M4:M5"/>
    <mergeCell ref="N4:N5"/>
    <mergeCell ref="O4:O5"/>
  </mergeCells>
  <conditionalFormatting sqref="P7:P39">
    <cfRule type="containsText" dxfId="227" priority="4" operator="containsText" text="Weryfikacja wiersza OK">
      <formula>NOT(ISERROR(SEARCH("Weryfikacja wiersza OK",P7)))</formula>
    </cfRule>
  </conditionalFormatting>
  <conditionalFormatting sqref="D42:O46">
    <cfRule type="containsText" dxfId="226" priority="3" operator="containsText" text="OK">
      <formula>NOT(ISERROR(SEARCH("OK",D42)))</formula>
    </cfRule>
  </conditionalFormatting>
  <conditionalFormatting sqref="Q7:Q39">
    <cfRule type="containsText" dxfId="225" priority="2" operator="containsText" text="OK">
      <formula>NOT(ISERROR(SEARCH("OK",Q7)))</formula>
    </cfRule>
  </conditionalFormatting>
  <conditionalFormatting sqref="D48">
    <cfRule type="containsText" dxfId="224" priority="1" operator="containsText" text="Arkusz jest zwalidowany poprawnie">
      <formula>NOT(ISERROR(SEARCH("Arkusz jest zwalidowany poprawnie",D48)))</formula>
    </cfRule>
  </conditionalFormatting>
  <pageMargins left="0.7" right="0.7" top="0.75" bottom="0.75" header="0.3" footer="0.3"/>
  <pageSetup paperSize="9" orientation="portrait" r:id="rId1"/>
  <ignoredErrors>
    <ignoredError sqref="D43" formula="1"/>
    <ignoredError sqref="N43:N44 K44 E45:F45 G45:H45 I45:O45 Q31:Q38" formulaRange="1"/>
  </ignoredError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workbookViewId="0">
      <selection activeCell="D7" sqref="D7:H15"/>
    </sheetView>
  </sheetViews>
  <sheetFormatPr defaultRowHeight="15" x14ac:dyDescent="0.25"/>
  <cols>
    <col min="2" max="2" width="13.7109375" customWidth="1"/>
    <col min="3" max="3" width="37.7109375" customWidth="1"/>
    <col min="4" max="7" width="13.7109375" customWidth="1"/>
    <col min="8" max="8" width="15.42578125" customWidth="1"/>
    <col min="9" max="9" width="21.5703125" customWidth="1"/>
  </cols>
  <sheetData>
    <row r="1" spans="2:9" ht="15.75" x14ac:dyDescent="0.25">
      <c r="B1" s="1" t="s">
        <v>329</v>
      </c>
    </row>
    <row r="2" spans="2:9" x14ac:dyDescent="0.25">
      <c r="B2" s="904" t="s">
        <v>1699</v>
      </c>
      <c r="C2" s="334"/>
      <c r="D2" s="334"/>
      <c r="E2" s="334"/>
      <c r="F2" s="334"/>
      <c r="G2" s="334"/>
      <c r="H2" s="334"/>
    </row>
    <row r="3" spans="2:9" ht="15.75" thickBot="1" x14ac:dyDescent="0.3">
      <c r="B3" s="334"/>
      <c r="C3" s="334"/>
      <c r="D3" s="334"/>
      <c r="E3" s="334"/>
      <c r="F3" s="334"/>
      <c r="G3" s="334"/>
      <c r="H3" s="334"/>
    </row>
    <row r="4" spans="2:9" ht="48.75" customHeight="1" x14ac:dyDescent="0.25">
      <c r="B4" s="1462"/>
      <c r="C4" s="1463"/>
      <c r="D4" s="1400" t="s">
        <v>1700</v>
      </c>
      <c r="E4" s="1402"/>
      <c r="F4" s="1439" t="s">
        <v>1715</v>
      </c>
      <c r="G4" s="1401"/>
      <c r="H4" s="1402"/>
    </row>
    <row r="5" spans="2:9" ht="30" x14ac:dyDescent="0.25">
      <c r="B5" s="1464"/>
      <c r="C5" s="1465"/>
      <c r="D5" s="1008" t="s">
        <v>1701</v>
      </c>
      <c r="E5" s="998" t="s">
        <v>1702</v>
      </c>
      <c r="F5" s="1012" t="s">
        <v>1703</v>
      </c>
      <c r="G5" s="997" t="s">
        <v>1704</v>
      </c>
      <c r="H5" s="998" t="s">
        <v>1705</v>
      </c>
    </row>
    <row r="6" spans="2:9" ht="15.75" thickBot="1" x14ac:dyDescent="0.3">
      <c r="B6" s="1466"/>
      <c r="C6" s="1467"/>
      <c r="D6" s="858" t="s">
        <v>145</v>
      </c>
      <c r="E6" s="762" t="s">
        <v>146</v>
      </c>
      <c r="F6" s="761" t="s">
        <v>147</v>
      </c>
      <c r="G6" s="773" t="s">
        <v>148</v>
      </c>
      <c r="H6" s="762" t="s">
        <v>153</v>
      </c>
    </row>
    <row r="7" spans="2:9" x14ac:dyDescent="0.25">
      <c r="B7" s="751" t="s">
        <v>1706</v>
      </c>
      <c r="C7" s="859" t="s">
        <v>107</v>
      </c>
      <c r="D7" s="860"/>
      <c r="E7" s="764"/>
      <c r="F7" s="763"/>
      <c r="G7" s="774"/>
      <c r="H7" s="764"/>
      <c r="I7" s="185" t="str">
        <f>IF(COUNTBLANK(D7:H7)=5,"",IF(COUNTBLANK(D7:H7)=0, "Weryfikacja wiersza OK", "Należy wypełnić wszystkie pola w bieżącym wierszu"))</f>
        <v/>
      </c>
    </row>
    <row r="8" spans="2:9" x14ac:dyDescent="0.25">
      <c r="B8" s="752" t="s">
        <v>1707</v>
      </c>
      <c r="C8" s="861" t="s">
        <v>57</v>
      </c>
      <c r="D8" s="862"/>
      <c r="E8" s="765"/>
      <c r="F8" s="690"/>
      <c r="G8" s="775"/>
      <c r="H8" s="765"/>
      <c r="I8" s="185" t="str">
        <f t="shared" ref="I8:I15" si="0">IF(COUNTBLANK(D8:H8)=5,"",IF(COUNTBLANK(D8:H8)=0, "Weryfikacja wiersza OK", "Należy wypełnić wszystkie pola w bieżącym wierszu"))</f>
        <v/>
      </c>
    </row>
    <row r="9" spans="2:9" x14ac:dyDescent="0.25">
      <c r="B9" s="752" t="s">
        <v>1708</v>
      </c>
      <c r="C9" s="861" t="s">
        <v>58</v>
      </c>
      <c r="D9" s="862"/>
      <c r="E9" s="765"/>
      <c r="F9" s="690"/>
      <c r="G9" s="775"/>
      <c r="H9" s="765"/>
      <c r="I9" s="185" t="str">
        <f t="shared" si="0"/>
        <v/>
      </c>
    </row>
    <row r="10" spans="2:9" x14ac:dyDescent="0.25">
      <c r="B10" s="752" t="s">
        <v>1709</v>
      </c>
      <c r="C10" s="861" t="s">
        <v>59</v>
      </c>
      <c r="D10" s="862"/>
      <c r="E10" s="765"/>
      <c r="F10" s="690"/>
      <c r="G10" s="775"/>
      <c r="H10" s="765"/>
      <c r="I10" s="185" t="str">
        <f t="shared" si="0"/>
        <v/>
      </c>
    </row>
    <row r="11" spans="2:9" x14ac:dyDescent="0.25">
      <c r="B11" s="752" t="s">
        <v>1710</v>
      </c>
      <c r="C11" s="861" t="s">
        <v>60</v>
      </c>
      <c r="D11" s="862"/>
      <c r="E11" s="765"/>
      <c r="F11" s="690"/>
      <c r="G11" s="775"/>
      <c r="H11" s="765"/>
      <c r="I11" s="185" t="str">
        <f t="shared" si="0"/>
        <v/>
      </c>
    </row>
    <row r="12" spans="2:9" x14ac:dyDescent="0.25">
      <c r="B12" s="752" t="s">
        <v>1711</v>
      </c>
      <c r="C12" s="861" t="s">
        <v>62</v>
      </c>
      <c r="D12" s="862"/>
      <c r="E12" s="765"/>
      <c r="F12" s="690"/>
      <c r="G12" s="775"/>
      <c r="H12" s="765"/>
      <c r="I12" s="185" t="str">
        <f t="shared" si="0"/>
        <v/>
      </c>
    </row>
    <row r="13" spans="2:9" ht="30" x14ac:dyDescent="0.25">
      <c r="B13" s="752" t="s">
        <v>1712</v>
      </c>
      <c r="C13" s="861" t="s">
        <v>61</v>
      </c>
      <c r="D13" s="862"/>
      <c r="E13" s="765"/>
      <c r="F13" s="690"/>
      <c r="G13" s="775"/>
      <c r="H13" s="765"/>
      <c r="I13" s="185" t="str">
        <f t="shared" si="0"/>
        <v/>
      </c>
    </row>
    <row r="14" spans="2:9" ht="15.75" thickBot="1" x14ac:dyDescent="0.3">
      <c r="B14" s="753" t="s">
        <v>1713</v>
      </c>
      <c r="C14" s="865" t="s">
        <v>33</v>
      </c>
      <c r="D14" s="866"/>
      <c r="E14" s="769"/>
      <c r="F14" s="768"/>
      <c r="G14" s="778"/>
      <c r="H14" s="769"/>
      <c r="I14" s="185" t="str">
        <f t="shared" si="0"/>
        <v/>
      </c>
    </row>
    <row r="15" spans="2:9" ht="15.75" thickBot="1" x14ac:dyDescent="0.3">
      <c r="B15" s="756" t="s">
        <v>1714</v>
      </c>
      <c r="C15" s="867" t="s">
        <v>87</v>
      </c>
      <c r="D15" s="903"/>
      <c r="E15" s="771"/>
      <c r="F15" s="770"/>
      <c r="G15" s="779"/>
      <c r="H15" s="771"/>
      <c r="I15" s="185" t="str">
        <f t="shared" si="0"/>
        <v/>
      </c>
    </row>
    <row r="17" spans="3:8" x14ac:dyDescent="0.25">
      <c r="C17" s="2" t="s">
        <v>3590</v>
      </c>
    </row>
    <row r="18" spans="3:8" x14ac:dyDescent="0.25">
      <c r="C18" t="s">
        <v>1706</v>
      </c>
      <c r="D18" s="601" t="str">
        <f>IF(D7="","",IF(ROUND(SUM(D8:D14),2)=ROUND(D7,2),"OK","Błąd sumy częściowej"))</f>
        <v/>
      </c>
      <c r="E18" s="601" t="str">
        <f t="shared" ref="E18:H18" si="1">IF(E7="","",IF(ROUND(SUM(E8:E14),2)=ROUND(E7,2),"OK","Błąd sumy częściowej"))</f>
        <v/>
      </c>
      <c r="F18" s="601" t="str">
        <f t="shared" si="1"/>
        <v/>
      </c>
      <c r="G18" s="601" t="str">
        <f t="shared" si="1"/>
        <v/>
      </c>
      <c r="H18" s="601" t="str">
        <f t="shared" si="1"/>
        <v/>
      </c>
    </row>
    <row r="19" spans="3:8" x14ac:dyDescent="0.25">
      <c r="C19" t="s">
        <v>1714</v>
      </c>
      <c r="D19" s="601" t="str">
        <f>IF(D15="","",IF(ROUND(D7,2)=ROUND(D15,2),"OK","Błąd sumy częściowej"))</f>
        <v/>
      </c>
      <c r="E19" s="601" t="str">
        <f t="shared" ref="E19:H19" si="2">IF(E15="","",IF(ROUND(E7,2)=ROUND(E15,2),"OK","Błąd sumy częściowej"))</f>
        <v/>
      </c>
      <c r="F19" s="601" t="str">
        <f t="shared" si="2"/>
        <v/>
      </c>
      <c r="G19" s="601" t="str">
        <f t="shared" si="2"/>
        <v/>
      </c>
      <c r="H19" s="601" t="str">
        <f t="shared" si="2"/>
        <v/>
      </c>
    </row>
    <row r="21" spans="3:8" x14ac:dyDescent="0.25">
      <c r="C21" s="18" t="s">
        <v>3617</v>
      </c>
      <c r="D21" s="601" t="str">
        <f>IF(COUNTBLANK(I7:I15)=9,"",IF(AND(COUNTIF(I7:I15,"Weryfikacja wiersza OK")=9,COUNTIF(D18:H19,"OK")=10),"Arkusz jest zwalidowany poprawnie","Arkusz jest niepoprawny"))</f>
        <v/>
      </c>
    </row>
  </sheetData>
  <mergeCells count="3">
    <mergeCell ref="B4:C6"/>
    <mergeCell ref="F4:H4"/>
    <mergeCell ref="D4:E4"/>
  </mergeCells>
  <conditionalFormatting sqref="I7:I15">
    <cfRule type="containsText" dxfId="223" priority="3" operator="containsText" text="Weryfikacja wiersza OK">
      <formula>NOT(ISERROR(SEARCH("Weryfikacja wiersza OK",I7)))</formula>
    </cfRule>
  </conditionalFormatting>
  <conditionalFormatting sqref="D18:H19">
    <cfRule type="containsText" dxfId="222" priority="2" operator="containsText" text="OK">
      <formula>NOT(ISERROR(SEARCH("OK",D18)))</formula>
    </cfRule>
  </conditionalFormatting>
  <conditionalFormatting sqref="D21">
    <cfRule type="containsText" dxfId="221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opLeftCell="B1" zoomScaleNormal="100" workbookViewId="0">
      <selection activeCell="D18" sqref="D18:J19"/>
    </sheetView>
  </sheetViews>
  <sheetFormatPr defaultRowHeight="15" x14ac:dyDescent="0.25"/>
  <cols>
    <col min="2" max="2" width="12.28515625" customWidth="1"/>
    <col min="3" max="3" width="39.5703125" customWidth="1"/>
    <col min="4" max="10" width="17.5703125" customWidth="1"/>
    <col min="11" max="11" width="22.42578125" customWidth="1"/>
  </cols>
  <sheetData>
    <row r="1" spans="2:11" ht="15.75" x14ac:dyDescent="0.25">
      <c r="B1" s="1" t="s">
        <v>329</v>
      </c>
    </row>
    <row r="2" spans="2:11" x14ac:dyDescent="0.25">
      <c r="B2" s="904" t="s">
        <v>1716</v>
      </c>
      <c r="C2" s="334"/>
      <c r="D2" s="334"/>
      <c r="E2" s="334"/>
      <c r="F2" s="334"/>
      <c r="G2" s="334"/>
      <c r="H2" s="334"/>
      <c r="I2" s="334"/>
      <c r="J2" s="334"/>
    </row>
    <row r="3" spans="2:11" ht="15.75" thickBot="1" x14ac:dyDescent="0.3">
      <c r="B3" s="334"/>
      <c r="C3" s="334"/>
      <c r="D3" s="334"/>
      <c r="E3" s="334"/>
      <c r="F3" s="334"/>
      <c r="G3" s="334"/>
      <c r="H3" s="334"/>
      <c r="I3" s="334"/>
      <c r="J3" s="334"/>
    </row>
    <row r="4" spans="2:11" x14ac:dyDescent="0.25">
      <c r="B4" s="1421"/>
      <c r="C4" s="1436"/>
      <c r="D4" s="1468" t="s">
        <v>1717</v>
      </c>
      <c r="E4" s="1440"/>
      <c r="F4" s="1440"/>
      <c r="G4" s="1440"/>
      <c r="H4" s="1440"/>
      <c r="I4" s="1440"/>
      <c r="J4" s="1286"/>
    </row>
    <row r="5" spans="2:11" x14ac:dyDescent="0.25">
      <c r="B5" s="1423"/>
      <c r="C5" s="1437"/>
      <c r="D5" s="1012" t="s">
        <v>100</v>
      </c>
      <c r="E5" s="997" t="s">
        <v>1718</v>
      </c>
      <c r="F5" s="997" t="s">
        <v>1719</v>
      </c>
      <c r="G5" s="997" t="s">
        <v>1720</v>
      </c>
      <c r="H5" s="997" t="s">
        <v>1721</v>
      </c>
      <c r="I5" s="997" t="s">
        <v>1722</v>
      </c>
      <c r="J5" s="998" t="s">
        <v>1723</v>
      </c>
    </row>
    <row r="6" spans="2:11" ht="15.75" thickBot="1" x14ac:dyDescent="0.3">
      <c r="B6" s="1425"/>
      <c r="C6" s="1438"/>
      <c r="D6" s="761" t="s">
        <v>145</v>
      </c>
      <c r="E6" s="773" t="s">
        <v>146</v>
      </c>
      <c r="F6" s="773" t="s">
        <v>147</v>
      </c>
      <c r="G6" s="773" t="s">
        <v>148</v>
      </c>
      <c r="H6" s="773" t="s">
        <v>153</v>
      </c>
      <c r="I6" s="773" t="s">
        <v>149</v>
      </c>
      <c r="J6" s="1001" t="s">
        <v>258</v>
      </c>
    </row>
    <row r="7" spans="2:11" x14ac:dyDescent="0.25">
      <c r="B7" s="751" t="s">
        <v>1724</v>
      </c>
      <c r="C7" s="710" t="s">
        <v>1725</v>
      </c>
      <c r="D7" s="763"/>
      <c r="E7" s="774"/>
      <c r="F7" s="774"/>
      <c r="G7" s="774"/>
      <c r="H7" s="774"/>
      <c r="I7" s="774"/>
      <c r="J7" s="1013"/>
      <c r="K7" s="185" t="str">
        <f>IF(COUNTBLANK(D7:J7)=7,"",IF(COUNTBLANK(D7:J7)=0, "Weryfikacja wiersza OK", "Należy wypełnić wszystkie pola w bieżącym wierszu"))</f>
        <v/>
      </c>
    </row>
    <row r="8" spans="2:11" ht="30" x14ac:dyDescent="0.25">
      <c r="B8" s="752" t="s">
        <v>1726</v>
      </c>
      <c r="C8" s="658" t="s">
        <v>1727</v>
      </c>
      <c r="D8" s="797"/>
      <c r="E8" s="1014"/>
      <c r="F8" s="1014"/>
      <c r="G8" s="1014"/>
      <c r="H8" s="1014"/>
      <c r="I8" s="1014"/>
      <c r="J8" s="798"/>
      <c r="K8" s="185" t="str">
        <f t="shared" ref="K8:K15" si="0">IF(COUNTBLANK(D8:J8)=7,"",IF(COUNTBLANK(D8:J8)=0, "Weryfikacja wiersza OK", "Należy wypełnić wszystkie pola w bieżącym wierszu"))</f>
        <v/>
      </c>
    </row>
    <row r="9" spans="2:11" ht="30" x14ac:dyDescent="0.25">
      <c r="B9" s="752" t="s">
        <v>1728</v>
      </c>
      <c r="C9" s="658" t="s">
        <v>1729</v>
      </c>
      <c r="D9" s="797"/>
      <c r="E9" s="1014"/>
      <c r="F9" s="1014"/>
      <c r="G9" s="1014"/>
      <c r="H9" s="1014"/>
      <c r="I9" s="1014"/>
      <c r="J9" s="798"/>
      <c r="K9" s="185" t="str">
        <f t="shared" si="0"/>
        <v/>
      </c>
    </row>
    <row r="10" spans="2:11" ht="30" x14ac:dyDescent="0.25">
      <c r="B10" s="752" t="s">
        <v>1730</v>
      </c>
      <c r="C10" s="658" t="s">
        <v>1731</v>
      </c>
      <c r="D10" s="797"/>
      <c r="E10" s="1014"/>
      <c r="F10" s="1014"/>
      <c r="G10" s="1014"/>
      <c r="H10" s="1014"/>
      <c r="I10" s="1014"/>
      <c r="J10" s="798"/>
      <c r="K10" s="185" t="str">
        <f t="shared" si="0"/>
        <v/>
      </c>
    </row>
    <row r="11" spans="2:11" x14ac:dyDescent="0.25">
      <c r="B11" s="752" t="s">
        <v>1732</v>
      </c>
      <c r="C11" s="702" t="s">
        <v>1733</v>
      </c>
      <c r="D11" s="795"/>
      <c r="E11" s="1015"/>
      <c r="F11" s="1015"/>
      <c r="G11" s="1015"/>
      <c r="H11" s="1015"/>
      <c r="I11" s="1015"/>
      <c r="J11" s="796"/>
      <c r="K11" s="185" t="str">
        <f t="shared" si="0"/>
        <v/>
      </c>
    </row>
    <row r="12" spans="2:11" ht="30" x14ac:dyDescent="0.25">
      <c r="B12" s="752" t="s">
        <v>1734</v>
      </c>
      <c r="C12" s="658" t="s">
        <v>1735</v>
      </c>
      <c r="D12" s="797"/>
      <c r="E12" s="1014"/>
      <c r="F12" s="1014"/>
      <c r="G12" s="1014"/>
      <c r="H12" s="1014"/>
      <c r="I12" s="1014"/>
      <c r="J12" s="798"/>
      <c r="K12" s="185" t="str">
        <f t="shared" si="0"/>
        <v/>
      </c>
    </row>
    <row r="13" spans="2:11" ht="30" x14ac:dyDescent="0.25">
      <c r="B13" s="752" t="s">
        <v>1736</v>
      </c>
      <c r="C13" s="658" t="s">
        <v>1737</v>
      </c>
      <c r="D13" s="797"/>
      <c r="E13" s="1014"/>
      <c r="F13" s="1014"/>
      <c r="G13" s="1014"/>
      <c r="H13" s="1014"/>
      <c r="I13" s="1014"/>
      <c r="J13" s="798"/>
      <c r="K13" s="185" t="str">
        <f t="shared" si="0"/>
        <v/>
      </c>
    </row>
    <row r="14" spans="2:11" ht="30.75" thickBot="1" x14ac:dyDescent="0.3">
      <c r="B14" s="753" t="s">
        <v>1738</v>
      </c>
      <c r="C14" s="754" t="s">
        <v>1739</v>
      </c>
      <c r="D14" s="801"/>
      <c r="E14" s="1016"/>
      <c r="F14" s="1016"/>
      <c r="G14" s="1016"/>
      <c r="H14" s="1016"/>
      <c r="I14" s="1016"/>
      <c r="J14" s="802"/>
      <c r="K14" s="185" t="str">
        <f t="shared" si="0"/>
        <v/>
      </c>
    </row>
    <row r="15" spans="2:11" ht="15.75" thickBot="1" x14ac:dyDescent="0.3">
      <c r="B15" s="992" t="s">
        <v>1740</v>
      </c>
      <c r="C15" s="757" t="s">
        <v>1741</v>
      </c>
      <c r="D15" s="1017"/>
      <c r="E15" s="1018"/>
      <c r="F15" s="1018"/>
      <c r="G15" s="1018"/>
      <c r="H15" s="1018"/>
      <c r="I15" s="1018"/>
      <c r="J15" s="1019"/>
      <c r="K15" s="185" t="str">
        <f t="shared" si="0"/>
        <v/>
      </c>
    </row>
    <row r="17" spans="3:10" x14ac:dyDescent="0.25">
      <c r="C17" s="2" t="s">
        <v>3590</v>
      </c>
    </row>
    <row r="18" spans="3:10" x14ac:dyDescent="0.25">
      <c r="C18" t="s">
        <v>1724</v>
      </c>
      <c r="D18" s="601" t="str">
        <f>IF(D7="","",IF(ROUND(SUM(D8:D9),2)=ROUND(D7,2),"OK","Błąd sumy częściowej"))</f>
        <v/>
      </c>
      <c r="E18" s="601" t="str">
        <f t="shared" ref="E18:J18" si="1">IF(E7="","",IF(ROUND(SUM(E8:E9),2)=ROUND(E7,2),"OK","Błąd sumy częściowej"))</f>
        <v/>
      </c>
      <c r="F18" s="601" t="str">
        <f t="shared" si="1"/>
        <v/>
      </c>
      <c r="G18" s="601" t="str">
        <f t="shared" si="1"/>
        <v/>
      </c>
      <c r="H18" s="601" t="str">
        <f t="shared" si="1"/>
        <v/>
      </c>
      <c r="I18" s="601" t="str">
        <f t="shared" si="1"/>
        <v/>
      </c>
      <c r="J18" s="601" t="str">
        <f t="shared" si="1"/>
        <v/>
      </c>
    </row>
    <row r="19" spans="3:10" x14ac:dyDescent="0.25">
      <c r="C19" t="s">
        <v>1732</v>
      </c>
      <c r="D19" s="601" t="str">
        <f>IF(D11="","",IF(ROUND(SUM(D12:D13),2)=ROUND(D11,2),"OK","Błąd sumy częściowej"))</f>
        <v/>
      </c>
      <c r="E19" s="601" t="str">
        <f t="shared" ref="E19:J19" si="2">IF(E11="","",IF(ROUND(SUM(E12:E13),2)=ROUND(E11,2),"OK","Błąd sumy częściowej"))</f>
        <v/>
      </c>
      <c r="F19" s="601" t="str">
        <f t="shared" si="2"/>
        <v/>
      </c>
      <c r="G19" s="601" t="str">
        <f t="shared" si="2"/>
        <v/>
      </c>
      <c r="H19" s="601" t="str">
        <f t="shared" si="2"/>
        <v/>
      </c>
      <c r="I19" s="601" t="str">
        <f t="shared" si="2"/>
        <v/>
      </c>
      <c r="J19" s="601" t="str">
        <f t="shared" si="2"/>
        <v/>
      </c>
    </row>
    <row r="20" spans="3:10" x14ac:dyDescent="0.25">
      <c r="C20" t="s">
        <v>1740</v>
      </c>
      <c r="D20" s="601" t="str">
        <f>IF(D15="","",IF(ROUND(SUM(D7,D11),2)=ROUND(D15,2),"OK","Błąd sumy częściowej"))</f>
        <v/>
      </c>
      <c r="E20" s="601" t="str">
        <f t="shared" ref="E20:J20" si="3">IF(E15="","",IF(ROUND(SUM(E7,E11),2)=ROUND(E15,2),"OK","Błąd sumy częściowej"))</f>
        <v/>
      </c>
      <c r="F20" s="601" t="str">
        <f t="shared" si="3"/>
        <v/>
      </c>
      <c r="G20" s="601" t="str">
        <f t="shared" si="3"/>
        <v/>
      </c>
      <c r="H20" s="601" t="str">
        <f t="shared" si="3"/>
        <v/>
      </c>
      <c r="I20" s="601" t="str">
        <f t="shared" si="3"/>
        <v/>
      </c>
      <c r="J20" s="601" t="str">
        <f t="shared" si="3"/>
        <v/>
      </c>
    </row>
    <row r="22" spans="3:10" x14ac:dyDescent="0.25">
      <c r="C22" s="18" t="s">
        <v>3617</v>
      </c>
      <c r="D22" s="601" t="str">
        <f>IF(COUNTBLANK(K7:K15)=9,"",IF(AND(COUNTIF(K7:K15,"Weryfikacja wiersza OK")=9,COUNTIF(D18:J20,"OK")=21),"Arkusz jest zwalidowany poprawnie","Arkusz jest niepoprawny"))</f>
        <v/>
      </c>
    </row>
  </sheetData>
  <mergeCells count="2">
    <mergeCell ref="B4:C6"/>
    <mergeCell ref="D4:J4"/>
  </mergeCells>
  <conditionalFormatting sqref="K7:K15">
    <cfRule type="containsText" dxfId="220" priority="3" operator="containsText" text="Weryfikacja wiersza OK">
      <formula>NOT(ISERROR(SEARCH("Weryfikacja wiersza OK",K7)))</formula>
    </cfRule>
  </conditionalFormatting>
  <conditionalFormatting sqref="D18:J20">
    <cfRule type="containsText" dxfId="219" priority="2" operator="containsText" text="OK">
      <formula>NOT(ISERROR(SEARCH("OK",D18)))</formula>
    </cfRule>
  </conditionalFormatting>
  <conditionalFormatting sqref="D22">
    <cfRule type="containsText" dxfId="218" priority="1" operator="containsText" text="Arkusz jest zwalidowany poprawnie">
      <formula>NOT(ISERROR(SEARCH("Arkusz jest zwalidowany poprawnie",D22)))</formula>
    </cfRule>
  </conditionalFormatting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workbookViewId="0">
      <selection activeCell="D6" sqref="D6:I13"/>
    </sheetView>
  </sheetViews>
  <sheetFormatPr defaultRowHeight="15" x14ac:dyDescent="0.25"/>
  <cols>
    <col min="2" max="2" width="12.5703125" customWidth="1"/>
    <col min="3" max="3" width="37" customWidth="1"/>
    <col min="4" max="5" width="13.5703125" customWidth="1"/>
    <col min="6" max="7" width="16.42578125" customWidth="1"/>
    <col min="8" max="9" width="13.5703125" customWidth="1"/>
    <col min="10" max="10" width="22" bestFit="1" customWidth="1"/>
  </cols>
  <sheetData>
    <row r="1" spans="2:10" ht="15.75" x14ac:dyDescent="0.25">
      <c r="B1" s="1" t="s">
        <v>1</v>
      </c>
      <c r="I1" s="2" t="s">
        <v>3283</v>
      </c>
    </row>
    <row r="2" spans="2:10" x14ac:dyDescent="0.25">
      <c r="B2" s="904" t="s">
        <v>1757</v>
      </c>
      <c r="C2" s="334"/>
      <c r="D2" s="334"/>
      <c r="E2" s="334"/>
      <c r="F2" s="334"/>
      <c r="G2" s="334"/>
      <c r="H2" s="334"/>
      <c r="I2" s="334"/>
    </row>
    <row r="3" spans="2:10" ht="15.75" thickBot="1" x14ac:dyDescent="0.3">
      <c r="B3" s="334"/>
      <c r="C3" s="334"/>
      <c r="D3" s="334"/>
      <c r="E3" s="334"/>
      <c r="F3" s="334"/>
      <c r="G3" s="334"/>
      <c r="H3" s="334"/>
      <c r="I3" s="334"/>
    </row>
    <row r="4" spans="2:10" ht="75" x14ac:dyDescent="0.25">
      <c r="B4" s="1394"/>
      <c r="C4" s="1395"/>
      <c r="D4" s="785" t="s">
        <v>1742</v>
      </c>
      <c r="E4" s="786" t="s">
        <v>1743</v>
      </c>
      <c r="F4" s="786" t="s">
        <v>1744</v>
      </c>
      <c r="G4" s="786" t="s">
        <v>1745</v>
      </c>
      <c r="H4" s="786" t="s">
        <v>1746</v>
      </c>
      <c r="I4" s="787" t="s">
        <v>1747</v>
      </c>
    </row>
    <row r="5" spans="2:10" ht="15.75" thickBot="1" x14ac:dyDescent="0.3">
      <c r="B5" s="1398"/>
      <c r="C5" s="1399"/>
      <c r="D5" s="999" t="s">
        <v>145</v>
      </c>
      <c r="E5" s="773" t="s">
        <v>146</v>
      </c>
      <c r="F5" s="1000" t="s">
        <v>147</v>
      </c>
      <c r="G5" s="1000" t="s">
        <v>148</v>
      </c>
      <c r="H5" s="1000" t="s">
        <v>153</v>
      </c>
      <c r="I5" s="1001" t="s">
        <v>149</v>
      </c>
    </row>
    <row r="6" spans="2:10" x14ac:dyDescent="0.25">
      <c r="B6" s="709" t="s">
        <v>1748</v>
      </c>
      <c r="C6" s="710" t="s">
        <v>1749</v>
      </c>
      <c r="D6" s="687"/>
      <c r="E6" s="774"/>
      <c r="F6" s="1020"/>
      <c r="G6" s="1020"/>
      <c r="H6" s="1020"/>
      <c r="I6" s="1013"/>
      <c r="J6" s="185" t="str">
        <f>IF(COUNTBLANK(D6:I6)=6,"",IF(COUNTBLANK(D6:I6)=0, "Weryfikacja wiersza OK", "Należy wypełnić wszystkie pola w bieżącym wierszu"))</f>
        <v/>
      </c>
    </row>
    <row r="7" spans="2:10" x14ac:dyDescent="0.25">
      <c r="B7" s="711" t="s">
        <v>1750</v>
      </c>
      <c r="C7" s="658" t="s">
        <v>57</v>
      </c>
      <c r="D7" s="797"/>
      <c r="E7" s="775"/>
      <c r="F7" s="1014"/>
      <c r="G7" s="1014"/>
      <c r="H7" s="1014"/>
      <c r="I7" s="798"/>
      <c r="J7" s="185" t="str">
        <f t="shared" ref="J7:J13" si="0">IF(COUNTBLANK(D7:I7)=6,"",IF(COUNTBLANK(D7:I7)=0, "Weryfikacja wiersza OK", "Należy wypełnić wszystkie pola w bieżącym wierszu"))</f>
        <v/>
      </c>
    </row>
    <row r="8" spans="2:10" x14ac:dyDescent="0.25">
      <c r="B8" s="711" t="s">
        <v>1751</v>
      </c>
      <c r="C8" s="658" t="s">
        <v>58</v>
      </c>
      <c r="D8" s="797"/>
      <c r="E8" s="775"/>
      <c r="F8" s="1014"/>
      <c r="G8" s="1014"/>
      <c r="H8" s="1014"/>
      <c r="I8" s="798"/>
      <c r="J8" s="185" t="str">
        <f t="shared" si="0"/>
        <v/>
      </c>
    </row>
    <row r="9" spans="2:10" x14ac:dyDescent="0.25">
      <c r="B9" s="711" t="s">
        <v>1752</v>
      </c>
      <c r="C9" s="658" t="s">
        <v>59</v>
      </c>
      <c r="D9" s="797"/>
      <c r="E9" s="775"/>
      <c r="F9" s="1014"/>
      <c r="G9" s="1014"/>
      <c r="H9" s="1014"/>
      <c r="I9" s="798"/>
      <c r="J9" s="185" t="str">
        <f t="shared" si="0"/>
        <v/>
      </c>
    </row>
    <row r="10" spans="2:10" x14ac:dyDescent="0.25">
      <c r="B10" s="711" t="s">
        <v>1753</v>
      </c>
      <c r="C10" s="658" t="s">
        <v>60</v>
      </c>
      <c r="D10" s="797"/>
      <c r="E10" s="775"/>
      <c r="F10" s="1014"/>
      <c r="G10" s="1014"/>
      <c r="H10" s="1014"/>
      <c r="I10" s="798"/>
      <c r="J10" s="185" t="str">
        <f t="shared" si="0"/>
        <v/>
      </c>
    </row>
    <row r="11" spans="2:10" x14ac:dyDescent="0.25">
      <c r="B11" s="711" t="s">
        <v>1754</v>
      </c>
      <c r="C11" s="658" t="s">
        <v>62</v>
      </c>
      <c r="D11" s="797"/>
      <c r="E11" s="775"/>
      <c r="F11" s="1014"/>
      <c r="G11" s="1014"/>
      <c r="H11" s="1014"/>
      <c r="I11" s="798"/>
      <c r="J11" s="185" t="str">
        <f t="shared" si="0"/>
        <v/>
      </c>
    </row>
    <row r="12" spans="2:10" ht="30" x14ac:dyDescent="0.25">
      <c r="B12" s="711" t="s">
        <v>1755</v>
      </c>
      <c r="C12" s="658" t="s">
        <v>61</v>
      </c>
      <c r="D12" s="797"/>
      <c r="E12" s="775"/>
      <c r="F12" s="1014"/>
      <c r="G12" s="1014"/>
      <c r="H12" s="1014"/>
      <c r="I12" s="798"/>
      <c r="J12" s="185" t="str">
        <f t="shared" si="0"/>
        <v/>
      </c>
    </row>
    <row r="13" spans="2:10" ht="15.75" thickBot="1" x14ac:dyDescent="0.3">
      <c r="B13" s="712" t="s">
        <v>1756</v>
      </c>
      <c r="C13" s="980" t="s">
        <v>33</v>
      </c>
      <c r="D13" s="1021"/>
      <c r="E13" s="1010"/>
      <c r="F13" s="1022"/>
      <c r="G13" s="1022"/>
      <c r="H13" s="1022"/>
      <c r="I13" s="1023"/>
      <c r="J13" s="185" t="str">
        <f t="shared" si="0"/>
        <v/>
      </c>
    </row>
    <row r="15" spans="2:10" x14ac:dyDescent="0.25">
      <c r="C15" s="2" t="s">
        <v>3590</v>
      </c>
    </row>
    <row r="16" spans="2:10" x14ac:dyDescent="0.25">
      <c r="C16" t="s">
        <v>1748</v>
      </c>
      <c r="D16" s="601" t="str">
        <f>IF(D6="","",IF(ROUND(SUM(D7:D13),2)=ROUND(D6,2),"OK","Błąd sumy częściowej"))</f>
        <v/>
      </c>
      <c r="E16" s="601" t="str">
        <f t="shared" ref="E16:I16" si="1">IF(E6="","",IF(ROUND(SUM(E7:E13),2)=ROUND(E6,2),"OK","Błąd sumy częściowej"))</f>
        <v/>
      </c>
      <c r="F16" s="601" t="str">
        <f t="shared" si="1"/>
        <v/>
      </c>
      <c r="G16" s="601" t="str">
        <f t="shared" si="1"/>
        <v/>
      </c>
      <c r="H16" s="601" t="str">
        <f t="shared" si="1"/>
        <v/>
      </c>
      <c r="I16" s="601" t="str">
        <f t="shared" si="1"/>
        <v/>
      </c>
    </row>
    <row r="18" spans="3:4" x14ac:dyDescent="0.25">
      <c r="C18" s="18" t="s">
        <v>3617</v>
      </c>
      <c r="D18" s="601" t="str">
        <f>IF(COUNTBLANK(J6:J13)=8,"",IF(AND(COUNTIF(J6:J13,"Weryfikacja wiersza OK")=8,COUNTIF(D16:I16,"OK")=6),"Arkusz jest zwalidowany poprawnie","Arkusz jest niepoprawny"))</f>
        <v/>
      </c>
    </row>
  </sheetData>
  <mergeCells count="1">
    <mergeCell ref="B4:C5"/>
  </mergeCells>
  <conditionalFormatting sqref="J6:J13">
    <cfRule type="containsText" dxfId="217" priority="3" operator="containsText" text="Weryfikacja wiersza OK">
      <formula>NOT(ISERROR(SEARCH("Weryfikacja wiersza OK",J6)))</formula>
    </cfRule>
  </conditionalFormatting>
  <conditionalFormatting sqref="D16:I16">
    <cfRule type="containsText" dxfId="216" priority="2" operator="containsText" text="OK">
      <formula>NOT(ISERROR(SEARCH("OK",D16)))</formula>
    </cfRule>
  </conditionalFormatting>
  <conditionalFormatting sqref="D18">
    <cfRule type="containsText" dxfId="215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>
      <selection activeCell="D6" sqref="D6:G13"/>
    </sheetView>
  </sheetViews>
  <sheetFormatPr defaultRowHeight="15" x14ac:dyDescent="0.25"/>
  <cols>
    <col min="2" max="2" width="13.5703125" customWidth="1"/>
    <col min="3" max="3" width="42.5703125" customWidth="1"/>
    <col min="4" max="7" width="13.5703125" customWidth="1"/>
    <col min="8" max="8" width="17.28515625" customWidth="1"/>
  </cols>
  <sheetData>
    <row r="1" spans="2:8" ht="15.75" x14ac:dyDescent="0.25">
      <c r="B1" s="1" t="s">
        <v>1</v>
      </c>
      <c r="G1" s="2" t="s">
        <v>3283</v>
      </c>
    </row>
    <row r="2" spans="2:8" x14ac:dyDescent="0.25">
      <c r="B2" s="904" t="s">
        <v>1770</v>
      </c>
      <c r="C2" s="334"/>
      <c r="D2" s="334"/>
      <c r="E2" s="334"/>
      <c r="F2" s="334"/>
      <c r="G2" s="334"/>
    </row>
    <row r="3" spans="2:8" ht="15.75" thickBot="1" x14ac:dyDescent="0.3">
      <c r="B3" s="334"/>
      <c r="C3" s="334"/>
      <c r="D3" s="334"/>
      <c r="E3" s="334"/>
      <c r="F3" s="334"/>
      <c r="G3" s="334"/>
    </row>
    <row r="4" spans="2:8" ht="120" x14ac:dyDescent="0.25">
      <c r="B4" s="1394"/>
      <c r="C4" s="1395"/>
      <c r="D4" s="785" t="s">
        <v>105</v>
      </c>
      <c r="E4" s="786" t="s">
        <v>1758</v>
      </c>
      <c r="F4" s="786" t="s">
        <v>1759</v>
      </c>
      <c r="G4" s="787" t="s">
        <v>1760</v>
      </c>
    </row>
    <row r="5" spans="2:8" ht="15.75" thickBot="1" x14ac:dyDescent="0.3">
      <c r="B5" s="1398"/>
      <c r="C5" s="1399"/>
      <c r="D5" s="999" t="s">
        <v>145</v>
      </c>
      <c r="E5" s="1000" t="s">
        <v>146</v>
      </c>
      <c r="F5" s="1000" t="s">
        <v>147</v>
      </c>
      <c r="G5" s="1001" t="s">
        <v>148</v>
      </c>
    </row>
    <row r="6" spans="2:8" x14ac:dyDescent="0.25">
      <c r="B6" s="709" t="s">
        <v>1761</v>
      </c>
      <c r="C6" s="710" t="s">
        <v>1762</v>
      </c>
      <c r="D6" s="687"/>
      <c r="E6" s="1020"/>
      <c r="F6" s="1020"/>
      <c r="G6" s="1013"/>
      <c r="H6" s="185" t="str">
        <f>IF(COUNTBLANK(D6:G6)=4,"",IF(COUNTBLANK(D6:G6)=0, "Weryfikacja wiersza OK", "Należy wypełnić wszystkie pola w bieżącym wierszu"))</f>
        <v/>
      </c>
    </row>
    <row r="7" spans="2:8" x14ac:dyDescent="0.25">
      <c r="B7" s="711" t="s">
        <v>1763</v>
      </c>
      <c r="C7" s="658" t="s">
        <v>57</v>
      </c>
      <c r="D7" s="797"/>
      <c r="E7" s="1014"/>
      <c r="F7" s="1014"/>
      <c r="G7" s="798"/>
      <c r="H7" s="185" t="str">
        <f t="shared" ref="H7:H13" si="0">IF(COUNTBLANK(D7:G7)=4,"",IF(COUNTBLANK(D7:G7)=0, "Weryfikacja wiersza OK", "Należy wypełnić wszystkie pola w bieżącym wierszu"))</f>
        <v/>
      </c>
    </row>
    <row r="8" spans="2:8" x14ac:dyDescent="0.25">
      <c r="B8" s="711" t="s">
        <v>1764</v>
      </c>
      <c r="C8" s="658" t="s">
        <v>58</v>
      </c>
      <c r="D8" s="797"/>
      <c r="E8" s="1014"/>
      <c r="F8" s="1014"/>
      <c r="G8" s="798"/>
      <c r="H8" s="185" t="str">
        <f t="shared" si="0"/>
        <v/>
      </c>
    </row>
    <row r="9" spans="2:8" x14ac:dyDescent="0.25">
      <c r="B9" s="711" t="s">
        <v>1765</v>
      </c>
      <c r="C9" s="658" t="s">
        <v>59</v>
      </c>
      <c r="D9" s="797"/>
      <c r="E9" s="1014"/>
      <c r="F9" s="1014"/>
      <c r="G9" s="798"/>
      <c r="H9" s="185" t="str">
        <f t="shared" si="0"/>
        <v/>
      </c>
    </row>
    <row r="10" spans="2:8" x14ac:dyDescent="0.25">
      <c r="B10" s="711" t="s">
        <v>1766</v>
      </c>
      <c r="C10" s="658" t="s">
        <v>60</v>
      </c>
      <c r="D10" s="797"/>
      <c r="E10" s="1014"/>
      <c r="F10" s="1014"/>
      <c r="G10" s="798"/>
      <c r="H10" s="185" t="str">
        <f t="shared" si="0"/>
        <v/>
      </c>
    </row>
    <row r="11" spans="2:8" x14ac:dyDescent="0.25">
      <c r="B11" s="711" t="s">
        <v>1767</v>
      </c>
      <c r="C11" s="658" t="s">
        <v>62</v>
      </c>
      <c r="D11" s="797"/>
      <c r="E11" s="1014"/>
      <c r="F11" s="1014"/>
      <c r="G11" s="798"/>
      <c r="H11" s="185" t="str">
        <f t="shared" si="0"/>
        <v/>
      </c>
    </row>
    <row r="12" spans="2:8" ht="30" x14ac:dyDescent="0.25">
      <c r="B12" s="711" t="s">
        <v>1768</v>
      </c>
      <c r="C12" s="658" t="s">
        <v>61</v>
      </c>
      <c r="D12" s="797"/>
      <c r="E12" s="1014"/>
      <c r="F12" s="1014"/>
      <c r="G12" s="798"/>
      <c r="H12" s="185" t="str">
        <f t="shared" si="0"/>
        <v/>
      </c>
    </row>
    <row r="13" spans="2:8" ht="15.75" thickBot="1" x14ac:dyDescent="0.3">
      <c r="B13" s="712" t="s">
        <v>1769</v>
      </c>
      <c r="C13" s="980" t="s">
        <v>33</v>
      </c>
      <c r="D13" s="1021"/>
      <c r="E13" s="1022"/>
      <c r="F13" s="1022"/>
      <c r="G13" s="1023"/>
      <c r="H13" s="185" t="str">
        <f t="shared" si="0"/>
        <v/>
      </c>
    </row>
    <row r="15" spans="2:8" x14ac:dyDescent="0.25">
      <c r="C15" s="2" t="s">
        <v>3590</v>
      </c>
    </row>
    <row r="16" spans="2:8" x14ac:dyDescent="0.25">
      <c r="C16" t="s">
        <v>1761</v>
      </c>
      <c r="D16" s="601" t="str">
        <f>IF(D6="","",IF(ROUND(SUM(D7:D13),2)=ROUND(D6,2),"OK","Błąd sumy częściowej"))</f>
        <v/>
      </c>
      <c r="E16" s="601" t="str">
        <f t="shared" ref="E16:G16" si="1">IF(E6="","",IF(ROUND(SUM(E7:E13),2)=ROUND(E6,2),"OK","Błąd sumy częściowej"))</f>
        <v/>
      </c>
      <c r="F16" s="601" t="str">
        <f t="shared" si="1"/>
        <v/>
      </c>
      <c r="G16" s="601" t="str">
        <f t="shared" si="1"/>
        <v/>
      </c>
    </row>
    <row r="18" spans="3:4" x14ac:dyDescent="0.25">
      <c r="C18" s="18" t="s">
        <v>3617</v>
      </c>
      <c r="D18" s="601" t="str">
        <f>IF(COUNTBLANK(H6:H13)=8,"",IF(AND(COUNTIF(H6:H13,"Weryfikacja wiersza OK")=8,COUNTIF(D16:G16,"OK")=4),"Arkusz jest zwalidowany poprawnie","Arkusz jest niepoprawny"))</f>
        <v/>
      </c>
    </row>
  </sheetData>
  <mergeCells count="1">
    <mergeCell ref="B4:C5"/>
  </mergeCells>
  <conditionalFormatting sqref="H6:H13">
    <cfRule type="containsText" dxfId="214" priority="3" operator="containsText" text="Weryfikacja wiersza OK">
      <formula>NOT(ISERROR(SEARCH("Weryfikacja wiersza OK",H6)))</formula>
    </cfRule>
  </conditionalFormatting>
  <conditionalFormatting sqref="D16:G16">
    <cfRule type="containsText" dxfId="213" priority="2" operator="containsText" text="OK">
      <formula>NOT(ISERROR(SEARCH("OK",D16)))</formula>
    </cfRule>
  </conditionalFormatting>
  <conditionalFormatting sqref="D18">
    <cfRule type="containsText" dxfId="212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"/>
  <sheetViews>
    <sheetView workbookViewId="0">
      <selection activeCell="X8" sqref="X8:X15"/>
    </sheetView>
  </sheetViews>
  <sheetFormatPr defaultRowHeight="15" x14ac:dyDescent="0.25"/>
  <cols>
    <col min="2" max="2" width="12.7109375" customWidth="1"/>
    <col min="3" max="3" width="38.5703125" customWidth="1"/>
  </cols>
  <sheetData>
    <row r="1" spans="2:25" ht="15.75" x14ac:dyDescent="0.25">
      <c r="B1" s="306" t="s">
        <v>1</v>
      </c>
      <c r="C1" s="334"/>
      <c r="D1" s="334"/>
      <c r="E1" s="334"/>
      <c r="F1" s="334"/>
      <c r="G1" s="334"/>
      <c r="H1" s="334"/>
      <c r="I1" s="334"/>
      <c r="J1" s="1024" t="s">
        <v>3283</v>
      </c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</row>
    <row r="2" spans="2:25" x14ac:dyDescent="0.25">
      <c r="B2" s="904" t="s">
        <v>1781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</row>
    <row r="3" spans="2:25" ht="15.75" thickBot="1" x14ac:dyDescent="0.3"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</row>
    <row r="4" spans="2:25" ht="15.75" customHeight="1" thickBot="1" x14ac:dyDescent="0.3">
      <c r="B4" s="1462"/>
      <c r="C4" s="1475"/>
      <c r="D4" s="1478" t="s">
        <v>307</v>
      </c>
      <c r="E4" s="1479"/>
      <c r="F4" s="1479"/>
      <c r="G4" s="1479"/>
      <c r="H4" s="1479"/>
      <c r="I4" s="1479"/>
      <c r="J4" s="1479"/>
      <c r="K4" s="1479"/>
      <c r="L4" s="1480"/>
      <c r="M4" s="1478" t="s">
        <v>76</v>
      </c>
      <c r="N4" s="1479"/>
      <c r="O4" s="1479"/>
      <c r="P4" s="1479"/>
      <c r="Q4" s="1479"/>
      <c r="R4" s="1479"/>
      <c r="S4" s="1479"/>
      <c r="T4" s="1480"/>
      <c r="U4" s="1427" t="s">
        <v>1784</v>
      </c>
      <c r="V4" s="1328"/>
      <c r="W4" s="1328"/>
      <c r="X4" s="1325"/>
    </row>
    <row r="5" spans="2:25" ht="87" customHeight="1" x14ac:dyDescent="0.25">
      <c r="B5" s="1464"/>
      <c r="C5" s="1476"/>
      <c r="D5" s="1469" t="s">
        <v>74</v>
      </c>
      <c r="E5" s="1470"/>
      <c r="F5" s="1471"/>
      <c r="G5" s="1469" t="s">
        <v>75</v>
      </c>
      <c r="H5" s="1470"/>
      <c r="I5" s="1471"/>
      <c r="J5" s="1481" t="s">
        <v>1771</v>
      </c>
      <c r="K5" s="1470"/>
      <c r="L5" s="1471"/>
      <c r="M5" s="1469" t="s">
        <v>1782</v>
      </c>
      <c r="N5" s="1470"/>
      <c r="O5" s="1470"/>
      <c r="P5" s="1482"/>
      <c r="Q5" s="1469" t="s">
        <v>1783</v>
      </c>
      <c r="R5" s="1470"/>
      <c r="S5" s="1470"/>
      <c r="T5" s="1471"/>
      <c r="U5" s="1472"/>
      <c r="V5" s="1473"/>
      <c r="W5" s="1473"/>
      <c r="X5" s="1474"/>
    </row>
    <row r="6" spans="2:25" ht="84.75" x14ac:dyDescent="0.25">
      <c r="B6" s="1464"/>
      <c r="C6" s="1476"/>
      <c r="D6" s="966" t="s">
        <v>56</v>
      </c>
      <c r="E6" s="967" t="s">
        <v>1772</v>
      </c>
      <c r="F6" s="968" t="s">
        <v>11</v>
      </c>
      <c r="G6" s="966" t="s">
        <v>56</v>
      </c>
      <c r="H6" s="967" t="s">
        <v>1772</v>
      </c>
      <c r="I6" s="968" t="s">
        <v>11</v>
      </c>
      <c r="J6" s="1025" t="s">
        <v>56</v>
      </c>
      <c r="K6" s="967" t="s">
        <v>1772</v>
      </c>
      <c r="L6" s="968" t="s">
        <v>11</v>
      </c>
      <c r="M6" s="966" t="s">
        <v>56</v>
      </c>
      <c r="N6" s="967" t="s">
        <v>1773</v>
      </c>
      <c r="O6" s="967" t="s">
        <v>1772</v>
      </c>
      <c r="P6" s="1026" t="s">
        <v>11</v>
      </c>
      <c r="Q6" s="966" t="s">
        <v>56</v>
      </c>
      <c r="R6" s="967" t="s">
        <v>1773</v>
      </c>
      <c r="S6" s="967" t="s">
        <v>1772</v>
      </c>
      <c r="T6" s="968" t="s">
        <v>11</v>
      </c>
      <c r="U6" s="1025" t="s">
        <v>56</v>
      </c>
      <c r="V6" s="967" t="s">
        <v>1773</v>
      </c>
      <c r="W6" s="967" t="s">
        <v>1772</v>
      </c>
      <c r="X6" s="968" t="s">
        <v>11</v>
      </c>
    </row>
    <row r="7" spans="2:25" ht="15.75" thickBot="1" x14ac:dyDescent="0.3">
      <c r="B7" s="1466"/>
      <c r="C7" s="1477"/>
      <c r="D7" s="858" t="s">
        <v>145</v>
      </c>
      <c r="E7" s="773" t="s">
        <v>276</v>
      </c>
      <c r="F7" s="762" t="s">
        <v>146</v>
      </c>
      <c r="G7" s="858" t="s">
        <v>147</v>
      </c>
      <c r="H7" s="773" t="s">
        <v>510</v>
      </c>
      <c r="I7" s="762" t="s">
        <v>148</v>
      </c>
      <c r="J7" s="761" t="s">
        <v>153</v>
      </c>
      <c r="K7" s="773" t="s">
        <v>511</v>
      </c>
      <c r="L7" s="762" t="s">
        <v>149</v>
      </c>
      <c r="M7" s="858" t="s">
        <v>258</v>
      </c>
      <c r="N7" s="773" t="s">
        <v>259</v>
      </c>
      <c r="O7" s="773" t="s">
        <v>260</v>
      </c>
      <c r="P7" s="843" t="s">
        <v>261</v>
      </c>
      <c r="Q7" s="858" t="s">
        <v>262</v>
      </c>
      <c r="R7" s="773" t="s">
        <v>263</v>
      </c>
      <c r="S7" s="773" t="s">
        <v>264</v>
      </c>
      <c r="T7" s="762" t="s">
        <v>265</v>
      </c>
      <c r="U7" s="761" t="s">
        <v>266</v>
      </c>
      <c r="V7" s="773" t="s">
        <v>267</v>
      </c>
      <c r="W7" s="773" t="s">
        <v>308</v>
      </c>
      <c r="X7" s="1001" t="s">
        <v>268</v>
      </c>
    </row>
    <row r="8" spans="2:25" x14ac:dyDescent="0.25">
      <c r="B8" s="715" t="s">
        <v>1774</v>
      </c>
      <c r="C8" s="1027" t="s">
        <v>57</v>
      </c>
      <c r="D8" s="979"/>
      <c r="E8" s="985"/>
      <c r="F8" s="987"/>
      <c r="G8" s="979"/>
      <c r="H8" s="985"/>
      <c r="I8" s="987"/>
      <c r="J8" s="1003"/>
      <c r="K8" s="985"/>
      <c r="L8" s="987"/>
      <c r="M8" s="979"/>
      <c r="N8" s="985"/>
      <c r="O8" s="985"/>
      <c r="P8" s="1028"/>
      <c r="Q8" s="979"/>
      <c r="R8" s="985"/>
      <c r="S8" s="985"/>
      <c r="T8" s="987"/>
      <c r="U8" s="1003"/>
      <c r="V8" s="985"/>
      <c r="W8" s="985"/>
      <c r="X8" s="987"/>
      <c r="Y8" s="185" t="str">
        <f>IF(COUNTBLANK(D8:X8)=21,"",IF(COUNTBLANK(D8:X8)=0, "Weryfikacja wiersza OK", "Należy wypełnić wszystkie pola w bieżącym wierszu"))</f>
        <v/>
      </c>
    </row>
    <row r="9" spans="2:25" x14ac:dyDescent="0.25">
      <c r="B9" s="653" t="s">
        <v>1775</v>
      </c>
      <c r="C9" s="718" t="s">
        <v>58</v>
      </c>
      <c r="D9" s="862"/>
      <c r="E9" s="775"/>
      <c r="F9" s="765"/>
      <c r="G9" s="862"/>
      <c r="H9" s="775"/>
      <c r="I9" s="765"/>
      <c r="J9" s="690"/>
      <c r="K9" s="775"/>
      <c r="L9" s="765"/>
      <c r="M9" s="862"/>
      <c r="N9" s="775"/>
      <c r="O9" s="775"/>
      <c r="P9" s="1029"/>
      <c r="Q9" s="862"/>
      <c r="R9" s="775"/>
      <c r="S9" s="775"/>
      <c r="T9" s="765"/>
      <c r="U9" s="690"/>
      <c r="V9" s="775"/>
      <c r="W9" s="775"/>
      <c r="X9" s="765"/>
      <c r="Y9" s="185" t="str">
        <f t="shared" ref="Y9:Y15" si="0">IF(COUNTBLANK(D9:X9)=21,"",IF(COUNTBLANK(D9:X9)=0, "Weryfikacja wiersza OK", "Należy wypełnić wszystkie pola w bieżącym wierszu"))</f>
        <v/>
      </c>
    </row>
    <row r="10" spans="2:25" x14ac:dyDescent="0.25">
      <c r="B10" s="653" t="s">
        <v>1785</v>
      </c>
      <c r="C10" s="718" t="s">
        <v>59</v>
      </c>
      <c r="D10" s="862"/>
      <c r="E10" s="775"/>
      <c r="F10" s="765"/>
      <c r="G10" s="862"/>
      <c r="H10" s="775"/>
      <c r="I10" s="765"/>
      <c r="J10" s="690"/>
      <c r="K10" s="775"/>
      <c r="L10" s="765"/>
      <c r="M10" s="862"/>
      <c r="N10" s="775"/>
      <c r="O10" s="775"/>
      <c r="P10" s="1029"/>
      <c r="Q10" s="862"/>
      <c r="R10" s="775"/>
      <c r="S10" s="775"/>
      <c r="T10" s="765"/>
      <c r="U10" s="690"/>
      <c r="V10" s="775"/>
      <c r="W10" s="775"/>
      <c r="X10" s="765"/>
      <c r="Y10" s="185" t="str">
        <f t="shared" si="0"/>
        <v/>
      </c>
    </row>
    <row r="11" spans="2:25" x14ac:dyDescent="0.25">
      <c r="B11" s="136" t="s">
        <v>1776</v>
      </c>
      <c r="C11" s="718" t="s">
        <v>60</v>
      </c>
      <c r="D11" s="862"/>
      <c r="E11" s="775"/>
      <c r="F11" s="765"/>
      <c r="G11" s="862"/>
      <c r="H11" s="775"/>
      <c r="I11" s="765"/>
      <c r="J11" s="690"/>
      <c r="K11" s="775"/>
      <c r="L11" s="765"/>
      <c r="M11" s="862"/>
      <c r="N11" s="775"/>
      <c r="O11" s="775"/>
      <c r="P11" s="1029"/>
      <c r="Q11" s="862"/>
      <c r="R11" s="775"/>
      <c r="S11" s="775"/>
      <c r="T11" s="765"/>
      <c r="U11" s="690"/>
      <c r="V11" s="775"/>
      <c r="W11" s="775"/>
      <c r="X11" s="765"/>
      <c r="Y11" s="185" t="str">
        <f t="shared" si="0"/>
        <v/>
      </c>
    </row>
    <row r="12" spans="2:25" x14ac:dyDescent="0.25">
      <c r="B12" s="653" t="s">
        <v>1777</v>
      </c>
      <c r="C12" s="718" t="s">
        <v>62</v>
      </c>
      <c r="D12" s="1030"/>
      <c r="E12" s="1014"/>
      <c r="F12" s="798"/>
      <c r="G12" s="1030"/>
      <c r="H12" s="1014"/>
      <c r="I12" s="798"/>
      <c r="J12" s="797"/>
      <c r="K12" s="1014"/>
      <c r="L12" s="798"/>
      <c r="M12" s="1030"/>
      <c r="N12" s="1014"/>
      <c r="O12" s="1014"/>
      <c r="P12" s="1031"/>
      <c r="Q12" s="1030"/>
      <c r="R12" s="1014"/>
      <c r="S12" s="1014"/>
      <c r="T12" s="798"/>
      <c r="U12" s="797"/>
      <c r="V12" s="1014"/>
      <c r="W12" s="1014"/>
      <c r="X12" s="798"/>
      <c r="Y12" s="185" t="str">
        <f t="shared" si="0"/>
        <v/>
      </c>
    </row>
    <row r="13" spans="2:25" ht="30" x14ac:dyDescent="0.25">
      <c r="B13" s="653" t="s">
        <v>1778</v>
      </c>
      <c r="C13" s="718" t="s">
        <v>61</v>
      </c>
      <c r="D13" s="862"/>
      <c r="E13" s="775"/>
      <c r="F13" s="765"/>
      <c r="G13" s="862"/>
      <c r="H13" s="775"/>
      <c r="I13" s="765"/>
      <c r="J13" s="690"/>
      <c r="K13" s="775"/>
      <c r="L13" s="765"/>
      <c r="M13" s="862"/>
      <c r="N13" s="775"/>
      <c r="O13" s="775"/>
      <c r="P13" s="1029"/>
      <c r="Q13" s="862"/>
      <c r="R13" s="775"/>
      <c r="S13" s="775"/>
      <c r="T13" s="765"/>
      <c r="U13" s="690"/>
      <c r="V13" s="775"/>
      <c r="W13" s="775"/>
      <c r="X13" s="765"/>
      <c r="Y13" s="185" t="str">
        <f t="shared" si="0"/>
        <v/>
      </c>
    </row>
    <row r="14" spans="2:25" ht="15.75" thickBot="1" x14ac:dyDescent="0.3">
      <c r="B14" s="777" t="s">
        <v>1779</v>
      </c>
      <c r="C14" s="1005" t="s">
        <v>33</v>
      </c>
      <c r="D14" s="866"/>
      <c r="E14" s="778"/>
      <c r="F14" s="769"/>
      <c r="G14" s="866"/>
      <c r="H14" s="778"/>
      <c r="I14" s="769"/>
      <c r="J14" s="768"/>
      <c r="K14" s="778"/>
      <c r="L14" s="769"/>
      <c r="M14" s="866"/>
      <c r="N14" s="778"/>
      <c r="O14" s="778"/>
      <c r="P14" s="1032"/>
      <c r="Q14" s="866"/>
      <c r="R14" s="778"/>
      <c r="S14" s="778"/>
      <c r="T14" s="769"/>
      <c r="U14" s="768"/>
      <c r="V14" s="778"/>
      <c r="W14" s="778"/>
      <c r="X14" s="769"/>
      <c r="Y14" s="185" t="str">
        <f t="shared" si="0"/>
        <v/>
      </c>
    </row>
    <row r="15" spans="2:25" ht="15.75" thickBot="1" x14ac:dyDescent="0.3">
      <c r="B15" s="901" t="s">
        <v>1780</v>
      </c>
      <c r="C15" s="850" t="s">
        <v>32</v>
      </c>
      <c r="D15" s="1033"/>
      <c r="E15" s="1034"/>
      <c r="F15" s="806"/>
      <c r="G15" s="1033"/>
      <c r="H15" s="1034"/>
      <c r="I15" s="806"/>
      <c r="J15" s="805"/>
      <c r="K15" s="1034"/>
      <c r="L15" s="806"/>
      <c r="M15" s="1033"/>
      <c r="N15" s="1034"/>
      <c r="O15" s="1034"/>
      <c r="P15" s="1035"/>
      <c r="Q15" s="1033"/>
      <c r="R15" s="1034"/>
      <c r="S15" s="1034"/>
      <c r="T15" s="806"/>
      <c r="U15" s="805"/>
      <c r="V15" s="1034"/>
      <c r="W15" s="1034"/>
      <c r="X15" s="806"/>
      <c r="Y15" s="185" t="str">
        <f t="shared" si="0"/>
        <v/>
      </c>
    </row>
    <row r="17" spans="3:24" x14ac:dyDescent="0.25">
      <c r="C17" s="2" t="s">
        <v>3590</v>
      </c>
    </row>
    <row r="18" spans="3:24" x14ac:dyDescent="0.25">
      <c r="C18" t="s">
        <v>1780</v>
      </c>
      <c r="D18" s="601" t="str">
        <f>IF(D15="","",IF(ROUND(SUM(D8:D14),2)=ROUND(D15,2),"OK","Błąd sumy częściowej"))</f>
        <v/>
      </c>
      <c r="E18" s="601" t="str">
        <f t="shared" ref="E18:X18" si="1">IF(E15="","",IF(ROUND(SUM(E8:E14),2)=ROUND(E15,2),"OK","Błąd sumy częściowej"))</f>
        <v/>
      </c>
      <c r="F18" s="601" t="str">
        <f t="shared" si="1"/>
        <v/>
      </c>
      <c r="G18" s="601" t="str">
        <f t="shared" si="1"/>
        <v/>
      </c>
      <c r="H18" s="601" t="str">
        <f t="shared" si="1"/>
        <v/>
      </c>
      <c r="I18" s="601" t="str">
        <f t="shared" si="1"/>
        <v/>
      </c>
      <c r="J18" s="601" t="str">
        <f t="shared" si="1"/>
        <v/>
      </c>
      <c r="K18" s="601" t="str">
        <f t="shared" si="1"/>
        <v/>
      </c>
      <c r="L18" s="601" t="str">
        <f t="shared" si="1"/>
        <v/>
      </c>
      <c r="M18" s="601" t="str">
        <f t="shared" si="1"/>
        <v/>
      </c>
      <c r="N18" s="601" t="str">
        <f t="shared" si="1"/>
        <v/>
      </c>
      <c r="O18" s="601" t="str">
        <f t="shared" si="1"/>
        <v/>
      </c>
      <c r="P18" s="601" t="str">
        <f t="shared" si="1"/>
        <v/>
      </c>
      <c r="Q18" s="601" t="str">
        <f t="shared" si="1"/>
        <v/>
      </c>
      <c r="R18" s="601" t="str">
        <f t="shared" si="1"/>
        <v/>
      </c>
      <c r="S18" s="601" t="str">
        <f t="shared" si="1"/>
        <v/>
      </c>
      <c r="T18" s="601" t="str">
        <f t="shared" si="1"/>
        <v/>
      </c>
      <c r="U18" s="601" t="str">
        <f t="shared" si="1"/>
        <v/>
      </c>
      <c r="V18" s="601" t="str">
        <f t="shared" si="1"/>
        <v/>
      </c>
      <c r="W18" s="601" t="str">
        <f t="shared" si="1"/>
        <v/>
      </c>
      <c r="X18" s="601" t="str">
        <f t="shared" si="1"/>
        <v/>
      </c>
    </row>
    <row r="20" spans="3:24" x14ac:dyDescent="0.25">
      <c r="C20" s="18" t="s">
        <v>3617</v>
      </c>
      <c r="D20" s="601" t="str">
        <f>IF(COUNTBLANK(Y8:Y15)=8,"",IF(AND(COUNTIF(Y8:Y15,"Weryfikacja wiersza OK")=8,COUNTIF(D18:X18,"OK")=21),"Arkusz jest zwalidowany poprawnie","Arkusz jest niepoprawny"))</f>
        <v/>
      </c>
    </row>
  </sheetData>
  <mergeCells count="9">
    <mergeCell ref="Q5:T5"/>
    <mergeCell ref="U4:X5"/>
    <mergeCell ref="B4:C7"/>
    <mergeCell ref="D4:L4"/>
    <mergeCell ref="M4:T4"/>
    <mergeCell ref="D5:F5"/>
    <mergeCell ref="G5:I5"/>
    <mergeCell ref="J5:L5"/>
    <mergeCell ref="M5:P5"/>
  </mergeCells>
  <conditionalFormatting sqref="Y8:Y15">
    <cfRule type="containsText" dxfId="211" priority="3" operator="containsText" text="Weryfikacja wiersza OK">
      <formula>NOT(ISERROR(SEARCH("Weryfikacja wiersza OK",Y8)))</formula>
    </cfRule>
  </conditionalFormatting>
  <conditionalFormatting sqref="D20">
    <cfRule type="containsText" dxfId="210" priority="2" operator="containsText" text="Arkusz jest zwalidowany poprawnie">
      <formula>NOT(ISERROR(SEARCH("Arkusz jest zwalidowany poprawnie",D20)))</formula>
    </cfRule>
  </conditionalFormatting>
  <conditionalFormatting sqref="D18:X18">
    <cfRule type="containsText" dxfId="209" priority="1" operator="containsText" text="OK">
      <formula>NOT(ISERROR(SEARCH("OK",D18)))</formula>
    </cfRule>
  </conditionalFormatting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"/>
  <sheetViews>
    <sheetView workbookViewId="0">
      <selection activeCell="D18" sqref="D18:X18"/>
    </sheetView>
  </sheetViews>
  <sheetFormatPr defaultRowHeight="15" x14ac:dyDescent="0.25"/>
  <cols>
    <col min="2" max="2" width="12.85546875" customWidth="1"/>
    <col min="3" max="3" width="20.42578125" bestFit="1" customWidth="1"/>
    <col min="25" max="25" width="17.5703125" customWidth="1"/>
  </cols>
  <sheetData>
    <row r="1" spans="2:25" ht="15.75" x14ac:dyDescent="0.25">
      <c r="B1" s="1" t="s">
        <v>1</v>
      </c>
      <c r="L1" s="2" t="s">
        <v>3283</v>
      </c>
    </row>
    <row r="2" spans="2:25" x14ac:dyDescent="0.25">
      <c r="B2" s="904" t="s">
        <v>1794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</row>
    <row r="3" spans="2:25" ht="15.75" thickBot="1" x14ac:dyDescent="0.3"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</row>
    <row r="4" spans="2:25" ht="15.75" customHeight="1" thickBot="1" x14ac:dyDescent="0.3">
      <c r="B4" s="1462"/>
      <c r="C4" s="1475"/>
      <c r="D4" s="1484" t="s">
        <v>307</v>
      </c>
      <c r="E4" s="1485"/>
      <c r="F4" s="1485"/>
      <c r="G4" s="1485"/>
      <c r="H4" s="1485"/>
      <c r="I4" s="1485"/>
      <c r="J4" s="1485"/>
      <c r="K4" s="1485"/>
      <c r="L4" s="1486"/>
      <c r="M4" s="1487" t="s">
        <v>76</v>
      </c>
      <c r="N4" s="1485"/>
      <c r="O4" s="1485"/>
      <c r="P4" s="1485"/>
      <c r="Q4" s="1485"/>
      <c r="R4" s="1485"/>
      <c r="S4" s="1485"/>
      <c r="T4" s="1488"/>
      <c r="U4" s="1324" t="s">
        <v>1784</v>
      </c>
      <c r="V4" s="1328"/>
      <c r="W4" s="1328"/>
      <c r="X4" s="1325"/>
    </row>
    <row r="5" spans="2:25" ht="84.75" customHeight="1" x14ac:dyDescent="0.25">
      <c r="B5" s="1464"/>
      <c r="C5" s="1476"/>
      <c r="D5" s="1324" t="s">
        <v>74</v>
      </c>
      <c r="E5" s="1328"/>
      <c r="F5" s="1325"/>
      <c r="G5" s="1324" t="s">
        <v>75</v>
      </c>
      <c r="H5" s="1328"/>
      <c r="I5" s="1325"/>
      <c r="J5" s="1324" t="s">
        <v>1771</v>
      </c>
      <c r="K5" s="1328"/>
      <c r="L5" s="1325"/>
      <c r="M5" s="1324" t="s">
        <v>1782</v>
      </c>
      <c r="N5" s="1328"/>
      <c r="O5" s="1328"/>
      <c r="P5" s="1325"/>
      <c r="Q5" s="1324" t="s">
        <v>1783</v>
      </c>
      <c r="R5" s="1328"/>
      <c r="S5" s="1328"/>
      <c r="T5" s="1334"/>
      <c r="U5" s="1483"/>
      <c r="V5" s="1473"/>
      <c r="W5" s="1473"/>
      <c r="X5" s="1474"/>
    </row>
    <row r="6" spans="2:25" ht="84.75" x14ac:dyDescent="0.25">
      <c r="B6" s="1464"/>
      <c r="C6" s="1476"/>
      <c r="D6" s="966" t="s">
        <v>56</v>
      </c>
      <c r="E6" s="967" t="s">
        <v>1772</v>
      </c>
      <c r="F6" s="968" t="s">
        <v>11</v>
      </c>
      <c r="G6" s="966" t="s">
        <v>56</v>
      </c>
      <c r="H6" s="967" t="s">
        <v>1772</v>
      </c>
      <c r="I6" s="968" t="s">
        <v>11</v>
      </c>
      <c r="J6" s="966" t="s">
        <v>56</v>
      </c>
      <c r="K6" s="967" t="s">
        <v>1772</v>
      </c>
      <c r="L6" s="968" t="s">
        <v>11</v>
      </c>
      <c r="M6" s="966" t="s">
        <v>56</v>
      </c>
      <c r="N6" s="967" t="s">
        <v>1773</v>
      </c>
      <c r="O6" s="967" t="s">
        <v>1772</v>
      </c>
      <c r="P6" s="968" t="s">
        <v>11</v>
      </c>
      <c r="Q6" s="966" t="s">
        <v>56</v>
      </c>
      <c r="R6" s="967" t="s">
        <v>1773</v>
      </c>
      <c r="S6" s="967" t="s">
        <v>1772</v>
      </c>
      <c r="T6" s="1026" t="s">
        <v>11</v>
      </c>
      <c r="U6" s="966" t="s">
        <v>56</v>
      </c>
      <c r="V6" s="967" t="s">
        <v>1773</v>
      </c>
      <c r="W6" s="967" t="s">
        <v>1772</v>
      </c>
      <c r="X6" s="968" t="s">
        <v>11</v>
      </c>
    </row>
    <row r="7" spans="2:25" ht="15.75" thickBot="1" x14ac:dyDescent="0.3">
      <c r="B7" s="1466"/>
      <c r="C7" s="1477"/>
      <c r="D7" s="858" t="s">
        <v>145</v>
      </c>
      <c r="E7" s="773" t="s">
        <v>276</v>
      </c>
      <c r="F7" s="762" t="s">
        <v>146</v>
      </c>
      <c r="G7" s="858" t="s">
        <v>147</v>
      </c>
      <c r="H7" s="773" t="s">
        <v>510</v>
      </c>
      <c r="I7" s="762" t="s">
        <v>148</v>
      </c>
      <c r="J7" s="858" t="s">
        <v>153</v>
      </c>
      <c r="K7" s="773" t="s">
        <v>511</v>
      </c>
      <c r="L7" s="762" t="s">
        <v>149</v>
      </c>
      <c r="M7" s="858" t="s">
        <v>258</v>
      </c>
      <c r="N7" s="773" t="s">
        <v>259</v>
      </c>
      <c r="O7" s="773" t="s">
        <v>260</v>
      </c>
      <c r="P7" s="762" t="s">
        <v>261</v>
      </c>
      <c r="Q7" s="858" t="s">
        <v>262</v>
      </c>
      <c r="R7" s="773" t="s">
        <v>263</v>
      </c>
      <c r="S7" s="773" t="s">
        <v>264</v>
      </c>
      <c r="T7" s="843" t="s">
        <v>265</v>
      </c>
      <c r="U7" s="858" t="s">
        <v>266</v>
      </c>
      <c r="V7" s="773" t="s">
        <v>267</v>
      </c>
      <c r="W7" s="773" t="s">
        <v>308</v>
      </c>
      <c r="X7" s="1001" t="s">
        <v>268</v>
      </c>
    </row>
    <row r="8" spans="2:25" x14ac:dyDescent="0.25">
      <c r="B8" s="751" t="s">
        <v>1786</v>
      </c>
      <c r="C8" s="1027" t="s">
        <v>63</v>
      </c>
      <c r="D8" s="979"/>
      <c r="E8" s="985"/>
      <c r="F8" s="987"/>
      <c r="G8" s="979"/>
      <c r="H8" s="985"/>
      <c r="I8" s="987"/>
      <c r="J8" s="979"/>
      <c r="K8" s="985"/>
      <c r="L8" s="987"/>
      <c r="M8" s="979"/>
      <c r="N8" s="985"/>
      <c r="O8" s="985"/>
      <c r="P8" s="987"/>
      <c r="Q8" s="979"/>
      <c r="R8" s="985"/>
      <c r="S8" s="985"/>
      <c r="T8" s="1028"/>
      <c r="U8" s="979"/>
      <c r="V8" s="985"/>
      <c r="W8" s="985"/>
      <c r="X8" s="987"/>
      <c r="Y8" s="185" t="str">
        <f>IF(COUNTBLANK(D8:X8)=21,"",IF(COUNTBLANK(D8:X8)=0, "Weryfikacja wiersza OK", "Należy wypełnić wszystkie pola w bieżącym wierszu"))</f>
        <v/>
      </c>
    </row>
    <row r="9" spans="2:25" x14ac:dyDescent="0.25">
      <c r="B9" s="752" t="s">
        <v>1787</v>
      </c>
      <c r="C9" s="718" t="s">
        <v>64</v>
      </c>
      <c r="D9" s="862"/>
      <c r="E9" s="775"/>
      <c r="F9" s="765"/>
      <c r="G9" s="862"/>
      <c r="H9" s="775"/>
      <c r="I9" s="765"/>
      <c r="J9" s="862"/>
      <c r="K9" s="775"/>
      <c r="L9" s="765"/>
      <c r="M9" s="862"/>
      <c r="N9" s="775"/>
      <c r="O9" s="775"/>
      <c r="P9" s="765"/>
      <c r="Q9" s="862"/>
      <c r="R9" s="775"/>
      <c r="S9" s="775"/>
      <c r="T9" s="1029"/>
      <c r="U9" s="862"/>
      <c r="V9" s="775"/>
      <c r="W9" s="775"/>
      <c r="X9" s="765"/>
      <c r="Y9" s="185" t="str">
        <f t="shared" ref="Y9:Y15" si="0">IF(COUNTBLANK(D9:X9)=21,"",IF(COUNTBLANK(D9:X9)=0, "Weryfikacja wiersza OK", "Należy wypełnić wszystkie pola w bieżącym wierszu"))</f>
        <v/>
      </c>
    </row>
    <row r="10" spans="2:25" x14ac:dyDescent="0.25">
      <c r="B10" s="752" t="s">
        <v>1788</v>
      </c>
      <c r="C10" s="718" t="s">
        <v>77</v>
      </c>
      <c r="D10" s="862"/>
      <c r="E10" s="775"/>
      <c r="F10" s="765"/>
      <c r="G10" s="862"/>
      <c r="H10" s="775"/>
      <c r="I10" s="765"/>
      <c r="J10" s="862"/>
      <c r="K10" s="775"/>
      <c r="L10" s="765"/>
      <c r="M10" s="862"/>
      <c r="N10" s="775"/>
      <c r="O10" s="775"/>
      <c r="P10" s="765"/>
      <c r="Q10" s="862"/>
      <c r="R10" s="775"/>
      <c r="S10" s="775"/>
      <c r="T10" s="1029"/>
      <c r="U10" s="862"/>
      <c r="V10" s="775"/>
      <c r="W10" s="775"/>
      <c r="X10" s="765"/>
      <c r="Y10" s="185" t="str">
        <f t="shared" si="0"/>
        <v/>
      </c>
    </row>
    <row r="11" spans="2:25" x14ac:dyDescent="0.25">
      <c r="B11" s="711" t="s">
        <v>1789</v>
      </c>
      <c r="C11" s="700" t="s">
        <v>2417</v>
      </c>
      <c r="D11" s="1030"/>
      <c r="E11" s="1014"/>
      <c r="F11" s="798"/>
      <c r="G11" s="1030"/>
      <c r="H11" s="1014"/>
      <c r="I11" s="798"/>
      <c r="J11" s="1030"/>
      <c r="K11" s="1014"/>
      <c r="L11" s="798"/>
      <c r="M11" s="1030"/>
      <c r="N11" s="1014"/>
      <c r="O11" s="1014"/>
      <c r="P11" s="798"/>
      <c r="Q11" s="1030"/>
      <c r="R11" s="1014"/>
      <c r="S11" s="1014"/>
      <c r="T11" s="1031"/>
      <c r="U11" s="1030"/>
      <c r="V11" s="1014"/>
      <c r="W11" s="1014"/>
      <c r="X11" s="798"/>
      <c r="Y11" s="185" t="str">
        <f t="shared" si="0"/>
        <v/>
      </c>
    </row>
    <row r="12" spans="2:25" x14ac:dyDescent="0.25">
      <c r="B12" s="752" t="s">
        <v>1790</v>
      </c>
      <c r="C12" s="718" t="s">
        <v>66</v>
      </c>
      <c r="D12" s="862"/>
      <c r="E12" s="775"/>
      <c r="F12" s="765"/>
      <c r="G12" s="862"/>
      <c r="H12" s="775"/>
      <c r="I12" s="765"/>
      <c r="J12" s="862"/>
      <c r="K12" s="775"/>
      <c r="L12" s="765"/>
      <c r="M12" s="862"/>
      <c r="N12" s="775"/>
      <c r="O12" s="775"/>
      <c r="P12" s="765"/>
      <c r="Q12" s="862"/>
      <c r="R12" s="775"/>
      <c r="S12" s="775"/>
      <c r="T12" s="1029"/>
      <c r="U12" s="862"/>
      <c r="V12" s="775"/>
      <c r="W12" s="775"/>
      <c r="X12" s="765"/>
      <c r="Y12" s="185" t="str">
        <f t="shared" si="0"/>
        <v/>
      </c>
    </row>
    <row r="13" spans="2:25" x14ac:dyDescent="0.25">
      <c r="B13" s="752" t="s">
        <v>1791</v>
      </c>
      <c r="C13" s="718" t="s">
        <v>65</v>
      </c>
      <c r="D13" s="862"/>
      <c r="E13" s="775"/>
      <c r="F13" s="765"/>
      <c r="G13" s="862"/>
      <c r="H13" s="775"/>
      <c r="I13" s="765"/>
      <c r="J13" s="862"/>
      <c r="K13" s="775"/>
      <c r="L13" s="765"/>
      <c r="M13" s="862"/>
      <c r="N13" s="775"/>
      <c r="O13" s="775"/>
      <c r="P13" s="765"/>
      <c r="Q13" s="862"/>
      <c r="R13" s="775"/>
      <c r="S13" s="775"/>
      <c r="T13" s="1029"/>
      <c r="U13" s="862"/>
      <c r="V13" s="775"/>
      <c r="W13" s="775"/>
      <c r="X13" s="765"/>
      <c r="Y13" s="185" t="str">
        <f t="shared" si="0"/>
        <v/>
      </c>
    </row>
    <row r="14" spans="2:25" ht="15.75" thickBot="1" x14ac:dyDescent="0.3">
      <c r="B14" s="753" t="s">
        <v>1792</v>
      </c>
      <c r="C14" s="1005" t="s">
        <v>33</v>
      </c>
      <c r="D14" s="866"/>
      <c r="E14" s="778"/>
      <c r="F14" s="769"/>
      <c r="G14" s="866"/>
      <c r="H14" s="778"/>
      <c r="I14" s="769"/>
      <c r="J14" s="866"/>
      <c r="K14" s="778"/>
      <c r="L14" s="769"/>
      <c r="M14" s="866"/>
      <c r="N14" s="778"/>
      <c r="O14" s="778"/>
      <c r="P14" s="769"/>
      <c r="Q14" s="866"/>
      <c r="R14" s="778"/>
      <c r="S14" s="778"/>
      <c r="T14" s="1032"/>
      <c r="U14" s="866"/>
      <c r="V14" s="778"/>
      <c r="W14" s="778"/>
      <c r="X14" s="769"/>
      <c r="Y14" s="185" t="str">
        <f t="shared" si="0"/>
        <v/>
      </c>
    </row>
    <row r="15" spans="2:25" ht="15.75" thickBot="1" x14ac:dyDescent="0.3">
      <c r="B15" s="1036" t="s">
        <v>1793</v>
      </c>
      <c r="C15" s="804" t="s">
        <v>87</v>
      </c>
      <c r="D15" s="1037"/>
      <c r="E15" s="1018"/>
      <c r="F15" s="1019"/>
      <c r="G15" s="1037"/>
      <c r="H15" s="1018"/>
      <c r="I15" s="1019"/>
      <c r="J15" s="1037"/>
      <c r="K15" s="1018"/>
      <c r="L15" s="1019"/>
      <c r="M15" s="1037"/>
      <c r="N15" s="1018"/>
      <c r="O15" s="1018"/>
      <c r="P15" s="1019"/>
      <c r="Q15" s="1037"/>
      <c r="R15" s="1018"/>
      <c r="S15" s="1018"/>
      <c r="T15" s="1038"/>
      <c r="U15" s="1037"/>
      <c r="V15" s="1018"/>
      <c r="W15" s="1018"/>
      <c r="X15" s="1019"/>
      <c r="Y15" s="185" t="str">
        <f t="shared" si="0"/>
        <v/>
      </c>
    </row>
    <row r="17" spans="3:24" x14ac:dyDescent="0.25">
      <c r="C17" s="2" t="s">
        <v>3590</v>
      </c>
    </row>
    <row r="18" spans="3:24" x14ac:dyDescent="0.25">
      <c r="C18" t="s">
        <v>1793</v>
      </c>
      <c r="D18" s="601" t="str">
        <f>IF(D15="","",IF(ROUND(SUM(D8:D14)-D11,2)=ROUND(D15,2),"OK","Błąd sumy częściowej"))</f>
        <v/>
      </c>
      <c r="E18" s="601" t="str">
        <f t="shared" ref="E18:X18" si="1">IF(E15="","",IF(ROUND(SUM(E8:E14)-E11,2)=ROUND(E15,2),"OK","Błąd sumy częściowej"))</f>
        <v/>
      </c>
      <c r="F18" s="601" t="str">
        <f t="shared" si="1"/>
        <v/>
      </c>
      <c r="G18" s="601" t="str">
        <f t="shared" si="1"/>
        <v/>
      </c>
      <c r="H18" s="601" t="str">
        <f t="shared" si="1"/>
        <v/>
      </c>
      <c r="I18" s="601" t="str">
        <f t="shared" si="1"/>
        <v/>
      </c>
      <c r="J18" s="601" t="str">
        <f t="shared" si="1"/>
        <v/>
      </c>
      <c r="K18" s="601" t="str">
        <f t="shared" si="1"/>
        <v/>
      </c>
      <c r="L18" s="601" t="str">
        <f t="shared" si="1"/>
        <v/>
      </c>
      <c r="M18" s="601" t="str">
        <f t="shared" si="1"/>
        <v/>
      </c>
      <c r="N18" s="601" t="str">
        <f t="shared" si="1"/>
        <v/>
      </c>
      <c r="O18" s="601" t="str">
        <f t="shared" si="1"/>
        <v/>
      </c>
      <c r="P18" s="601" t="str">
        <f t="shared" si="1"/>
        <v/>
      </c>
      <c r="Q18" s="601" t="str">
        <f t="shared" si="1"/>
        <v/>
      </c>
      <c r="R18" s="601" t="str">
        <f t="shared" si="1"/>
        <v/>
      </c>
      <c r="S18" s="601" t="str">
        <f t="shared" si="1"/>
        <v/>
      </c>
      <c r="T18" s="601" t="str">
        <f t="shared" si="1"/>
        <v/>
      </c>
      <c r="U18" s="601" t="str">
        <f t="shared" si="1"/>
        <v/>
      </c>
      <c r="V18" s="601" t="str">
        <f t="shared" si="1"/>
        <v/>
      </c>
      <c r="W18" s="601" t="str">
        <f t="shared" si="1"/>
        <v/>
      </c>
      <c r="X18" s="601" t="str">
        <f t="shared" si="1"/>
        <v/>
      </c>
    </row>
    <row r="20" spans="3:24" x14ac:dyDescent="0.25">
      <c r="C20" s="18" t="s">
        <v>3617</v>
      </c>
      <c r="D20" s="601" t="str">
        <f>IF(COUNTBLANK(Y8:Y15)=8,"",IF(AND(COUNTIF(Y8:Y15,"Weryfikacja wiersza OK")=8,COUNTIF(D18:X18,"OK")=21),"Arkusz jest zwalidowany poprawnie","Arkusz jest niepoprawny"))</f>
        <v/>
      </c>
    </row>
  </sheetData>
  <mergeCells count="9">
    <mergeCell ref="Q5:T5"/>
    <mergeCell ref="U4:X5"/>
    <mergeCell ref="B4:C7"/>
    <mergeCell ref="D4:L4"/>
    <mergeCell ref="M4:T4"/>
    <mergeCell ref="D5:F5"/>
    <mergeCell ref="G5:I5"/>
    <mergeCell ref="J5:L5"/>
    <mergeCell ref="M5:P5"/>
  </mergeCells>
  <conditionalFormatting sqref="Y8:Y15">
    <cfRule type="containsText" dxfId="208" priority="3" operator="containsText" text="Weryfikacja wiersza OK">
      <formula>NOT(ISERROR(SEARCH("Weryfikacja wiersza OK",Y8)))</formula>
    </cfRule>
  </conditionalFormatting>
  <conditionalFormatting sqref="D20">
    <cfRule type="containsText" dxfId="207" priority="2" operator="containsText" text="Arkusz jest zwalidowany poprawnie">
      <formula>NOT(ISERROR(SEARCH("Arkusz jest zwalidowany poprawnie",D20)))</formula>
    </cfRule>
  </conditionalFormatting>
  <conditionalFormatting sqref="D18:X18">
    <cfRule type="containsText" dxfId="206" priority="1" operator="containsText" text="OK">
      <formula>NOT(ISERROR(SEARCH("OK",D18)))</formula>
    </cfRule>
  </conditionalFormatting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workbookViewId="0">
      <selection activeCell="D7" sqref="D7:L14"/>
    </sheetView>
  </sheetViews>
  <sheetFormatPr defaultRowHeight="15" x14ac:dyDescent="0.25"/>
  <cols>
    <col min="3" max="3" width="27" customWidth="1"/>
    <col min="4" max="10" width="12.140625" customWidth="1"/>
    <col min="11" max="11" width="36.85546875" customWidth="1"/>
    <col min="13" max="13" width="14.42578125" customWidth="1"/>
  </cols>
  <sheetData>
    <row r="1" spans="2:13" ht="15.75" x14ac:dyDescent="0.25">
      <c r="B1" s="1" t="s">
        <v>1</v>
      </c>
      <c r="C1" s="6"/>
      <c r="D1" s="6"/>
      <c r="E1" s="6"/>
      <c r="F1" s="6"/>
      <c r="G1" s="6"/>
      <c r="H1" s="6"/>
      <c r="I1" s="6"/>
      <c r="J1" s="6"/>
      <c r="K1" s="2" t="s">
        <v>3283</v>
      </c>
    </row>
    <row r="2" spans="2:13" x14ac:dyDescent="0.25">
      <c r="B2" s="904" t="s">
        <v>3326</v>
      </c>
      <c r="C2" s="904"/>
      <c r="D2" s="904"/>
      <c r="E2" s="904"/>
      <c r="F2" s="904"/>
      <c r="G2" s="904"/>
      <c r="H2" s="904"/>
      <c r="I2" s="904"/>
      <c r="J2" s="904"/>
      <c r="K2" s="904"/>
      <c r="L2" s="334"/>
    </row>
    <row r="3" spans="2:13" ht="15.75" thickBot="1" x14ac:dyDescent="0.3"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334"/>
    </row>
    <row r="4" spans="2:13" x14ac:dyDescent="0.25">
      <c r="B4" s="1489"/>
      <c r="C4" s="1490"/>
      <c r="D4" s="1495" t="s">
        <v>326</v>
      </c>
      <c r="E4" s="1497" t="s">
        <v>91</v>
      </c>
      <c r="F4" s="1498"/>
      <c r="G4" s="1498"/>
      <c r="H4" s="1498"/>
      <c r="I4" s="1498"/>
      <c r="J4" s="1498"/>
      <c r="K4" s="1498"/>
      <c r="L4" s="1499"/>
    </row>
    <row r="5" spans="2:13" ht="38.25" x14ac:dyDescent="0.25">
      <c r="B5" s="1491"/>
      <c r="C5" s="1492"/>
      <c r="D5" s="1496"/>
      <c r="E5" s="1039" t="s">
        <v>92</v>
      </c>
      <c r="F5" s="1039" t="s">
        <v>93</v>
      </c>
      <c r="G5" s="1039" t="s">
        <v>136</v>
      </c>
      <c r="H5" s="1039" t="s">
        <v>137</v>
      </c>
      <c r="I5" s="1039" t="s">
        <v>94</v>
      </c>
      <c r="J5" s="1039" t="s">
        <v>1720</v>
      </c>
      <c r="K5" s="1039" t="s">
        <v>1721</v>
      </c>
      <c r="L5" s="1040" t="s">
        <v>104</v>
      </c>
    </row>
    <row r="6" spans="2:13" ht="15.75" thickBot="1" x14ac:dyDescent="0.3">
      <c r="B6" s="1493"/>
      <c r="C6" s="1494"/>
      <c r="D6" s="1041" t="s">
        <v>145</v>
      </c>
      <c r="E6" s="1042" t="s">
        <v>146</v>
      </c>
      <c r="F6" s="1042" t="s">
        <v>147</v>
      </c>
      <c r="G6" s="1042" t="s">
        <v>148</v>
      </c>
      <c r="H6" s="1042" t="s">
        <v>153</v>
      </c>
      <c r="I6" s="1042" t="s">
        <v>149</v>
      </c>
      <c r="J6" s="1043" t="s">
        <v>258</v>
      </c>
      <c r="K6" s="1043" t="s">
        <v>259</v>
      </c>
      <c r="L6" s="1044" t="s">
        <v>260</v>
      </c>
    </row>
    <row r="7" spans="2:13" ht="25.5" x14ac:dyDescent="0.25">
      <c r="B7" s="1045" t="s">
        <v>3648</v>
      </c>
      <c r="C7" s="1046" t="s">
        <v>3327</v>
      </c>
      <c r="D7" s="1047"/>
      <c r="E7" s="1048"/>
      <c r="F7" s="1048"/>
      <c r="G7" s="1048"/>
      <c r="H7" s="1048"/>
      <c r="I7" s="1048"/>
      <c r="J7" s="1048"/>
      <c r="K7" s="1048"/>
      <c r="L7" s="1049"/>
      <c r="M7" s="185" t="str">
        <f>IF(COUNTBLANK(D7:L7)=9,"",IF(COUNTBLANK(D7:L7)=0, "Weryfikacja wiersza OK", "Należy wypełnić wszystkie pola w bieżącym wierszu"))</f>
        <v/>
      </c>
    </row>
    <row r="8" spans="2:13" ht="25.5" x14ac:dyDescent="0.25">
      <c r="B8" s="1050" t="s">
        <v>3649</v>
      </c>
      <c r="C8" s="1051" t="s">
        <v>3328</v>
      </c>
      <c r="D8" s="1052"/>
      <c r="E8" s="1053"/>
      <c r="F8" s="1053"/>
      <c r="G8" s="1053"/>
      <c r="H8" s="1053"/>
      <c r="I8" s="1053"/>
      <c r="J8" s="1053"/>
      <c r="K8" s="1053"/>
      <c r="L8" s="1054"/>
      <c r="M8" s="185" t="str">
        <f t="shared" ref="M8:M14" si="0">IF(COUNTBLANK(D8:L8)=9,"",IF(COUNTBLANK(D8:L8)=0, "Weryfikacja wiersza OK", "Należy wypełnić wszystkie pola w bieżącym wierszu"))</f>
        <v/>
      </c>
    </row>
    <row r="9" spans="2:13" ht="25.5" x14ac:dyDescent="0.25">
      <c r="B9" s="1050" t="s">
        <v>3650</v>
      </c>
      <c r="C9" s="1051" t="s">
        <v>3329</v>
      </c>
      <c r="D9" s="1052"/>
      <c r="E9" s="1053"/>
      <c r="F9" s="1053"/>
      <c r="G9" s="1053"/>
      <c r="H9" s="1053"/>
      <c r="I9" s="1053"/>
      <c r="J9" s="1053"/>
      <c r="K9" s="1053"/>
      <c r="L9" s="1054"/>
      <c r="M9" s="185" t="str">
        <f t="shared" si="0"/>
        <v/>
      </c>
    </row>
    <row r="10" spans="2:13" ht="25.5" x14ac:dyDescent="0.25">
      <c r="B10" s="1050" t="s">
        <v>3651</v>
      </c>
      <c r="C10" s="1051" t="s">
        <v>3330</v>
      </c>
      <c r="D10" s="1052"/>
      <c r="E10" s="1053"/>
      <c r="F10" s="1053"/>
      <c r="G10" s="1053"/>
      <c r="H10" s="1053"/>
      <c r="I10" s="1053"/>
      <c r="J10" s="1053"/>
      <c r="K10" s="1053"/>
      <c r="L10" s="1054"/>
      <c r="M10" s="185" t="str">
        <f t="shared" si="0"/>
        <v/>
      </c>
    </row>
    <row r="11" spans="2:13" ht="25.5" x14ac:dyDescent="0.25">
      <c r="B11" s="1050" t="s">
        <v>3652</v>
      </c>
      <c r="C11" s="1051" t="s">
        <v>3331</v>
      </c>
      <c r="D11" s="1052"/>
      <c r="E11" s="1053"/>
      <c r="F11" s="1053"/>
      <c r="G11" s="1053"/>
      <c r="H11" s="1053"/>
      <c r="I11" s="1053"/>
      <c r="J11" s="1053"/>
      <c r="K11" s="1053"/>
      <c r="L11" s="1054"/>
      <c r="M11" s="185" t="str">
        <f t="shared" si="0"/>
        <v/>
      </c>
    </row>
    <row r="12" spans="2:13" ht="38.25" x14ac:dyDescent="0.25">
      <c r="B12" s="1050" t="s">
        <v>3653</v>
      </c>
      <c r="C12" s="1051" t="s">
        <v>61</v>
      </c>
      <c r="D12" s="1052"/>
      <c r="E12" s="1053"/>
      <c r="F12" s="1053"/>
      <c r="G12" s="1053"/>
      <c r="H12" s="1053"/>
      <c r="I12" s="1053"/>
      <c r="J12" s="1053"/>
      <c r="K12" s="1053"/>
      <c r="L12" s="1054"/>
      <c r="M12" s="185" t="str">
        <f t="shared" si="0"/>
        <v/>
      </c>
    </row>
    <row r="13" spans="2:13" ht="26.25" thickBot="1" x14ac:dyDescent="0.3">
      <c r="B13" s="1055" t="s">
        <v>3654</v>
      </c>
      <c r="C13" s="1056" t="s">
        <v>33</v>
      </c>
      <c r="D13" s="1057"/>
      <c r="E13" s="1058"/>
      <c r="F13" s="1058"/>
      <c r="G13" s="1058"/>
      <c r="H13" s="1058"/>
      <c r="I13" s="1058"/>
      <c r="J13" s="1058"/>
      <c r="K13" s="1058"/>
      <c r="L13" s="1059"/>
      <c r="M13" s="185" t="str">
        <f t="shared" si="0"/>
        <v/>
      </c>
    </row>
    <row r="14" spans="2:13" ht="26.25" thickBot="1" x14ac:dyDescent="0.3">
      <c r="B14" s="1060" t="s">
        <v>3655</v>
      </c>
      <c r="C14" s="1061" t="s">
        <v>32</v>
      </c>
      <c r="D14" s="1062"/>
      <c r="E14" s="1063"/>
      <c r="F14" s="1063"/>
      <c r="G14" s="1063"/>
      <c r="H14" s="1063"/>
      <c r="I14" s="1063"/>
      <c r="J14" s="1063"/>
      <c r="K14" s="1063"/>
      <c r="L14" s="1064"/>
      <c r="M14" s="185" t="str">
        <f t="shared" si="0"/>
        <v/>
      </c>
    </row>
    <row r="15" spans="2:13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2:13" x14ac:dyDescent="0.25">
      <c r="B16" s="6"/>
      <c r="C16" s="2" t="s">
        <v>3590</v>
      </c>
      <c r="D16" s="6"/>
      <c r="E16" s="6"/>
      <c r="F16" s="6"/>
      <c r="G16" s="6"/>
      <c r="H16" s="6"/>
      <c r="I16" s="6"/>
      <c r="J16" s="6"/>
      <c r="K16" s="6"/>
    </row>
    <row r="17" spans="2:12" x14ac:dyDescent="0.25">
      <c r="B17" s="6"/>
      <c r="C17" s="532" t="s">
        <v>327</v>
      </c>
      <c r="D17" s="531" t="str">
        <f>IF(COUNTBLANK(D7:D14)=8,"",IF(D14=SUM(D7:D13),"OK","Błąd"))</f>
        <v/>
      </c>
      <c r="E17" s="531" t="str">
        <f t="shared" ref="E17:L17" si="1">IF(COUNTBLANK(E7:E14)=8,"",IF(E14=SUM(E7:E13),"OK","Błąd"))</f>
        <v/>
      </c>
      <c r="F17" s="531" t="str">
        <f t="shared" si="1"/>
        <v/>
      </c>
      <c r="G17" s="531" t="str">
        <f t="shared" si="1"/>
        <v/>
      </c>
      <c r="H17" s="531" t="str">
        <f t="shared" si="1"/>
        <v/>
      </c>
      <c r="I17" s="531" t="str">
        <f t="shared" si="1"/>
        <v/>
      </c>
      <c r="J17" s="531" t="str">
        <f t="shared" si="1"/>
        <v/>
      </c>
      <c r="K17" s="531" t="str">
        <f t="shared" si="1"/>
        <v/>
      </c>
      <c r="L17" s="531" t="str">
        <f t="shared" si="1"/>
        <v/>
      </c>
    </row>
    <row r="18" spans="2:12" x14ac:dyDescent="0.25">
      <c r="B18" s="6"/>
      <c r="C18" s="531"/>
      <c r="D18" s="533"/>
      <c r="E18" s="533"/>
      <c r="F18" s="533"/>
      <c r="G18" s="533"/>
      <c r="H18" s="533"/>
      <c r="I18" s="533"/>
      <c r="J18" s="533"/>
      <c r="K18" s="6"/>
    </row>
    <row r="19" spans="2:12" x14ac:dyDescent="0.25">
      <c r="C19" s="18" t="s">
        <v>3617</v>
      </c>
      <c r="D19" s="601" t="str">
        <f>IF(COUNTBLANK(M7:M14)=8,"",IF(AND(COUNTIF(M7:M14,"Weryfikacja wiersza OK")=8,COUNTIF(D17:L17,"OK")=9),"Arkusz jest zwalidowany poprawnie","Arkusz jest niepoprawny"))</f>
        <v/>
      </c>
    </row>
  </sheetData>
  <sheetProtection formatCells="0" formatColumns="0" formatRows="0"/>
  <mergeCells count="3">
    <mergeCell ref="B4:C6"/>
    <mergeCell ref="D4:D5"/>
    <mergeCell ref="E4:L4"/>
  </mergeCells>
  <conditionalFormatting sqref="D17:L17">
    <cfRule type="containsText" dxfId="205" priority="5" operator="containsText" text="OK">
      <formula>NOT(ISERROR(SEARCH("OK",D17)))</formula>
    </cfRule>
  </conditionalFormatting>
  <conditionalFormatting sqref="C18">
    <cfRule type="containsText" dxfId="204" priority="4" operator="containsText" text="Arkusz jest zwalidowany poprawnie">
      <formula>NOT(ISERROR(SEARCH("Arkusz jest zwalidowany poprawnie",C18)))</formula>
    </cfRule>
  </conditionalFormatting>
  <conditionalFormatting sqref="M7:M14">
    <cfRule type="containsText" dxfId="203" priority="2" operator="containsText" text="Weryfikacja wiersza OK">
      <formula>NOT(ISERROR(SEARCH("Weryfikacja wiersza OK",M7)))</formula>
    </cfRule>
  </conditionalFormatting>
  <conditionalFormatting sqref="D19">
    <cfRule type="containsText" dxfId="202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topLeftCell="A5" zoomScaleNormal="100" workbookViewId="0">
      <selection activeCell="D40" sqref="D40"/>
    </sheetView>
  </sheetViews>
  <sheetFormatPr defaultRowHeight="15" x14ac:dyDescent="0.25"/>
  <cols>
    <col min="2" max="2" width="12.5703125" customWidth="1"/>
    <col min="3" max="3" width="68.42578125" customWidth="1"/>
    <col min="4" max="4" width="13.5703125" customWidth="1"/>
    <col min="5" max="5" width="21" customWidth="1"/>
  </cols>
  <sheetData>
    <row r="1" spans="2:5" ht="15.75" x14ac:dyDescent="0.25">
      <c r="B1" s="145" t="s">
        <v>1</v>
      </c>
      <c r="D1" s="2" t="s">
        <v>3283</v>
      </c>
    </row>
    <row r="2" spans="2:5" ht="15.75" x14ac:dyDescent="0.25">
      <c r="B2" s="452" t="s">
        <v>710</v>
      </c>
    </row>
    <row r="3" spans="2:5" ht="15.75" thickBot="1" x14ac:dyDescent="0.3"/>
    <row r="4" spans="2:5" ht="30" x14ac:dyDescent="0.25">
      <c r="B4" s="1285" t="s">
        <v>662</v>
      </c>
      <c r="C4" s="1286"/>
      <c r="D4" s="695" t="s">
        <v>11</v>
      </c>
    </row>
    <row r="5" spans="2:5" ht="15.75" thickBot="1" x14ac:dyDescent="0.3">
      <c r="B5" s="1287"/>
      <c r="C5" s="1288"/>
      <c r="D5" s="708" t="s">
        <v>145</v>
      </c>
    </row>
    <row r="6" spans="2:5" ht="30" x14ac:dyDescent="0.25">
      <c r="B6" s="709" t="s">
        <v>663</v>
      </c>
      <c r="C6" s="710" t="s">
        <v>664</v>
      </c>
      <c r="D6" s="699"/>
      <c r="E6" s="602" t="str">
        <f>IF(ISBLANK(D6),"",IF(ISNUMBER(D6),"Weryfikacja wiersza OK","Wartość w kolumnie a musi być liczbą"))</f>
        <v/>
      </c>
    </row>
    <row r="7" spans="2:5" ht="30" x14ac:dyDescent="0.25">
      <c r="B7" s="711" t="s">
        <v>665</v>
      </c>
      <c r="C7" s="658" t="s">
        <v>666</v>
      </c>
      <c r="D7" s="701"/>
      <c r="E7" s="602" t="str">
        <f t="shared" ref="E7:E34" si="0">IF(ISBLANK(D7),"",IF(ISNUMBER(D7),"Weryfikacja wiersza OK","Wartość w kolumnie a musi być liczbą"))</f>
        <v/>
      </c>
    </row>
    <row r="8" spans="2:5" x14ac:dyDescent="0.25">
      <c r="B8" s="711" t="s">
        <v>667</v>
      </c>
      <c r="C8" s="703" t="s">
        <v>95</v>
      </c>
      <c r="D8" s="701"/>
      <c r="E8" s="602" t="str">
        <f t="shared" si="0"/>
        <v/>
      </c>
    </row>
    <row r="9" spans="2:5" x14ac:dyDescent="0.25">
      <c r="B9" s="711" t="s">
        <v>668</v>
      </c>
      <c r="C9" s="703" t="s">
        <v>669</v>
      </c>
      <c r="D9" s="701"/>
      <c r="E9" s="602" t="str">
        <f t="shared" si="0"/>
        <v/>
      </c>
    </row>
    <row r="10" spans="2:5" x14ac:dyDescent="0.25">
      <c r="B10" s="711" t="s">
        <v>670</v>
      </c>
      <c r="C10" s="703" t="s">
        <v>671</v>
      </c>
      <c r="D10" s="701"/>
      <c r="E10" s="602" t="str">
        <f t="shared" si="0"/>
        <v/>
      </c>
    </row>
    <row r="11" spans="2:5" x14ac:dyDescent="0.25">
      <c r="B11" s="711" t="s">
        <v>672</v>
      </c>
      <c r="C11" s="658" t="s">
        <v>673</v>
      </c>
      <c r="D11" s="701"/>
      <c r="E11" s="602" t="str">
        <f t="shared" si="0"/>
        <v/>
      </c>
    </row>
    <row r="12" spans="2:5" x14ac:dyDescent="0.25">
      <c r="B12" s="711" t="s">
        <v>674</v>
      </c>
      <c r="C12" s="703" t="s">
        <v>95</v>
      </c>
      <c r="D12" s="701"/>
      <c r="E12" s="602" t="str">
        <f t="shared" si="0"/>
        <v/>
      </c>
    </row>
    <row r="13" spans="2:5" x14ac:dyDescent="0.25">
      <c r="B13" s="711" t="s">
        <v>675</v>
      </c>
      <c r="C13" s="703" t="s">
        <v>669</v>
      </c>
      <c r="D13" s="701"/>
      <c r="E13" s="602" t="str">
        <f t="shared" si="0"/>
        <v/>
      </c>
    </row>
    <row r="14" spans="2:5" x14ac:dyDescent="0.25">
      <c r="B14" s="711" t="s">
        <v>676</v>
      </c>
      <c r="C14" s="703" t="s">
        <v>671</v>
      </c>
      <c r="D14" s="701"/>
      <c r="E14" s="602" t="str">
        <f t="shared" si="0"/>
        <v/>
      </c>
    </row>
    <row r="15" spans="2:5" x14ac:dyDescent="0.25">
      <c r="B15" s="711" t="s">
        <v>677</v>
      </c>
      <c r="C15" s="704" t="s">
        <v>678</v>
      </c>
      <c r="D15" s="701"/>
      <c r="E15" s="602" t="str">
        <f t="shared" si="0"/>
        <v/>
      </c>
    </row>
    <row r="16" spans="2:5" x14ac:dyDescent="0.25">
      <c r="B16" s="711" t="s">
        <v>679</v>
      </c>
      <c r="C16" s="700" t="s">
        <v>95</v>
      </c>
      <c r="D16" s="701"/>
      <c r="E16" s="602" t="str">
        <f t="shared" si="0"/>
        <v/>
      </c>
    </row>
    <row r="17" spans="2:5" x14ac:dyDescent="0.25">
      <c r="B17" s="711" t="s">
        <v>680</v>
      </c>
      <c r="C17" s="700" t="s">
        <v>669</v>
      </c>
      <c r="D17" s="701"/>
      <c r="E17" s="602" t="str">
        <f t="shared" si="0"/>
        <v/>
      </c>
    </row>
    <row r="18" spans="2:5" x14ac:dyDescent="0.25">
      <c r="B18" s="711" t="s">
        <v>681</v>
      </c>
      <c r="C18" s="700" t="s">
        <v>671</v>
      </c>
      <c r="D18" s="701"/>
      <c r="E18" s="602" t="str">
        <f t="shared" si="0"/>
        <v/>
      </c>
    </row>
    <row r="19" spans="2:5" x14ac:dyDescent="0.25">
      <c r="B19" s="711" t="s">
        <v>682</v>
      </c>
      <c r="C19" s="704" t="s">
        <v>683</v>
      </c>
      <c r="D19" s="701"/>
      <c r="E19" s="602" t="str">
        <f t="shared" si="0"/>
        <v/>
      </c>
    </row>
    <row r="20" spans="2:5" x14ac:dyDescent="0.25">
      <c r="B20" s="711" t="s">
        <v>684</v>
      </c>
      <c r="C20" s="700" t="s">
        <v>685</v>
      </c>
      <c r="D20" s="701"/>
      <c r="E20" s="602" t="str">
        <f t="shared" si="0"/>
        <v/>
      </c>
    </row>
    <row r="21" spans="2:5" x14ac:dyDescent="0.25">
      <c r="B21" s="711" t="s">
        <v>686</v>
      </c>
      <c r="C21" s="700" t="s">
        <v>687</v>
      </c>
      <c r="D21" s="701"/>
      <c r="E21" s="602" t="str">
        <f t="shared" si="0"/>
        <v/>
      </c>
    </row>
    <row r="22" spans="2:5" x14ac:dyDescent="0.25">
      <c r="B22" s="711" t="s">
        <v>688</v>
      </c>
      <c r="C22" s="704" t="s">
        <v>689</v>
      </c>
      <c r="D22" s="701"/>
      <c r="E22" s="602" t="str">
        <f t="shared" si="0"/>
        <v/>
      </c>
    </row>
    <row r="23" spans="2:5" x14ac:dyDescent="0.25">
      <c r="B23" s="711" t="s">
        <v>690</v>
      </c>
      <c r="C23" s="704" t="s">
        <v>651</v>
      </c>
      <c r="D23" s="701"/>
      <c r="E23" s="602" t="str">
        <f t="shared" si="0"/>
        <v/>
      </c>
    </row>
    <row r="24" spans="2:5" x14ac:dyDescent="0.25">
      <c r="B24" s="711" t="s">
        <v>691</v>
      </c>
      <c r="C24" s="704" t="s">
        <v>692</v>
      </c>
      <c r="D24" s="701"/>
      <c r="E24" s="602" t="str">
        <f t="shared" si="0"/>
        <v/>
      </c>
    </row>
    <row r="25" spans="2:5" x14ac:dyDescent="0.25">
      <c r="B25" s="711" t="s">
        <v>693</v>
      </c>
      <c r="C25" s="704" t="s">
        <v>694</v>
      </c>
      <c r="D25" s="701"/>
      <c r="E25" s="602" t="str">
        <f t="shared" si="0"/>
        <v/>
      </c>
    </row>
    <row r="26" spans="2:5" x14ac:dyDescent="0.25">
      <c r="B26" s="711" t="s">
        <v>695</v>
      </c>
      <c r="C26" s="704" t="s">
        <v>3</v>
      </c>
      <c r="D26" s="701"/>
      <c r="E26" s="602" t="str">
        <f t="shared" si="0"/>
        <v/>
      </c>
    </row>
    <row r="27" spans="2:5" x14ac:dyDescent="0.25">
      <c r="B27" s="711" t="s">
        <v>696</v>
      </c>
      <c r="C27" s="704" t="s">
        <v>4</v>
      </c>
      <c r="D27" s="701"/>
      <c r="E27" s="602" t="str">
        <f t="shared" si="0"/>
        <v/>
      </c>
    </row>
    <row r="28" spans="2:5" x14ac:dyDescent="0.25">
      <c r="B28" s="711" t="s">
        <v>697</v>
      </c>
      <c r="C28" s="704" t="s">
        <v>698</v>
      </c>
      <c r="D28" s="701"/>
      <c r="E28" s="602" t="str">
        <f t="shared" si="0"/>
        <v/>
      </c>
    </row>
    <row r="29" spans="2:5" x14ac:dyDescent="0.25">
      <c r="B29" s="711" t="s">
        <v>699</v>
      </c>
      <c r="C29" s="700" t="s">
        <v>700</v>
      </c>
      <c r="D29" s="701"/>
      <c r="E29" s="602" t="str">
        <f t="shared" si="0"/>
        <v/>
      </c>
    </row>
    <row r="30" spans="2:5" x14ac:dyDescent="0.25">
      <c r="B30" s="711" t="s">
        <v>701</v>
      </c>
      <c r="C30" s="700" t="s">
        <v>702</v>
      </c>
      <c r="D30" s="701"/>
      <c r="E30" s="602" t="str">
        <f t="shared" si="0"/>
        <v/>
      </c>
    </row>
    <row r="31" spans="2:5" x14ac:dyDescent="0.25">
      <c r="B31" s="711" t="s">
        <v>703</v>
      </c>
      <c r="C31" s="704" t="s">
        <v>704</v>
      </c>
      <c r="D31" s="701"/>
      <c r="E31" s="602" t="str">
        <f t="shared" si="0"/>
        <v/>
      </c>
    </row>
    <row r="32" spans="2:5" x14ac:dyDescent="0.25">
      <c r="B32" s="711" t="s">
        <v>705</v>
      </c>
      <c r="C32" s="704" t="s">
        <v>706</v>
      </c>
      <c r="D32" s="701"/>
      <c r="E32" s="602" t="str">
        <f t="shared" si="0"/>
        <v/>
      </c>
    </row>
    <row r="33" spans="2:5" x14ac:dyDescent="0.25">
      <c r="B33" s="711" t="s">
        <v>707</v>
      </c>
      <c r="C33" s="704" t="s">
        <v>708</v>
      </c>
      <c r="D33" s="701"/>
      <c r="E33" s="602" t="str">
        <f t="shared" si="0"/>
        <v/>
      </c>
    </row>
    <row r="34" spans="2:5" ht="15.75" thickBot="1" x14ac:dyDescent="0.3">
      <c r="B34" s="712" t="s">
        <v>709</v>
      </c>
      <c r="C34" s="706" t="s">
        <v>140</v>
      </c>
      <c r="D34" s="707"/>
      <c r="E34" s="602" t="str">
        <f t="shared" si="0"/>
        <v/>
      </c>
    </row>
    <row r="36" spans="2:5" x14ac:dyDescent="0.25">
      <c r="C36" s="2" t="s">
        <v>3590</v>
      </c>
    </row>
    <row r="37" spans="2:5" x14ac:dyDescent="0.25">
      <c r="C37" t="s">
        <v>663</v>
      </c>
      <c r="D37" s="601" t="str">
        <f>IF(D6="","",IF(ROUND(SUM(D11,D7),2)=ROUND(D6,2),"OK","Błąd sumy częściowej"))</f>
        <v/>
      </c>
    </row>
    <row r="38" spans="2:5" x14ac:dyDescent="0.25">
      <c r="C38" t="s">
        <v>665</v>
      </c>
      <c r="D38" s="601" t="str">
        <f>IF(D7="","",IF(ROUND(SUM(D8:D10),2)=ROUND(D7,2),"OK","Błąd sumy częściowej"))</f>
        <v/>
      </c>
    </row>
    <row r="39" spans="2:5" x14ac:dyDescent="0.25">
      <c r="C39" t="s">
        <v>672</v>
      </c>
      <c r="D39" s="601" t="str">
        <f>IF(D11="","",IF(ROUND(SUM(D12:D14),2)=ROUND(D11,2),"OK","Błąd sumy częściowej"))</f>
        <v/>
      </c>
    </row>
    <row r="40" spans="2:5" x14ac:dyDescent="0.25">
      <c r="C40" t="s">
        <v>677</v>
      </c>
      <c r="D40" s="601" t="str">
        <f>IF(D15="","",IF(ROUND(SUM(D16:D18),2)=ROUND(D15,2),"OK","Błąd sumy częściowej"))</f>
        <v/>
      </c>
    </row>
    <row r="41" spans="2:5" x14ac:dyDescent="0.25">
      <c r="C41" t="s">
        <v>682</v>
      </c>
      <c r="D41" s="601" t="str">
        <f>IF(D19="","",IF(ROUND(SUM(D20:D21),2)=ROUND(D19,2),"OK","Błąd sumy częściowej"))</f>
        <v/>
      </c>
    </row>
    <row r="42" spans="2:5" x14ac:dyDescent="0.25">
      <c r="C42" t="s">
        <v>697</v>
      </c>
      <c r="D42" s="601" t="str">
        <f>IF(D28="","",IF(ROUND(SUM(D29:D30),2)=ROUND(D28,2),"OK","Błąd sumy częściowej"))</f>
        <v/>
      </c>
    </row>
    <row r="43" spans="2:5" x14ac:dyDescent="0.25">
      <c r="C43" t="s">
        <v>709</v>
      </c>
      <c r="D43" s="601" t="str">
        <f>IF(D34="","",IF(ROUND(SUM(D6,D15,D19,D22,D23,D24,D26,D27,D28,D31,D32),2)=ROUND(D34,2),"OK","Błąd sumy częściowej"))</f>
        <v/>
      </c>
    </row>
    <row r="45" spans="2:5" x14ac:dyDescent="0.25">
      <c r="C45" s="18" t="s">
        <v>3617</v>
      </c>
      <c r="D45" s="601" t="str">
        <f>IF(COUNTBLANK(E6:E34)=29,"",IF(AND(COUNTIF(E6:E34,"Weryfikacja wiersza OK")=29,COUNTIF(D37:D43,"OK")=7),"Arkusz jest zwalidowany poprawnie","Arkusz jest niepoprawny"))</f>
        <v/>
      </c>
    </row>
  </sheetData>
  <mergeCells count="1">
    <mergeCell ref="B4:C5"/>
  </mergeCells>
  <conditionalFormatting sqref="E6:E34">
    <cfRule type="containsText" dxfId="476" priority="3" operator="containsText" text="Weryfikacja wiersza OK">
      <formula>NOT(ISERROR(SEARCH("Weryfikacja wiersza OK",E6)))</formula>
    </cfRule>
  </conditionalFormatting>
  <conditionalFormatting sqref="D37:D43">
    <cfRule type="containsText" dxfId="475" priority="2" operator="containsText" text="OK">
      <formula>NOT(ISERROR(SEARCH("OK",D37)))</formula>
    </cfRule>
  </conditionalFormatting>
  <conditionalFormatting sqref="D45">
    <cfRule type="containsText" dxfId="474" priority="1" operator="containsText" text="Arkusz jest zwalidowany poprawnie">
      <formula>NOT(ISERROR(SEARCH("Arkusz jest zwalidowany poprawnie",D45)))</formula>
    </cfRule>
  </conditionalFormatting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workbookViewId="0">
      <selection activeCell="D7" sqref="D7:L14"/>
    </sheetView>
  </sheetViews>
  <sheetFormatPr defaultRowHeight="15" x14ac:dyDescent="0.25"/>
  <cols>
    <col min="2" max="2" width="12.28515625" customWidth="1"/>
    <col min="3" max="3" width="29.42578125" customWidth="1"/>
    <col min="4" max="12" width="13.7109375" customWidth="1"/>
    <col min="13" max="13" width="12.42578125" customWidth="1"/>
  </cols>
  <sheetData>
    <row r="1" spans="2:13" ht="15.75" x14ac:dyDescent="0.25">
      <c r="B1" s="1" t="s">
        <v>1</v>
      </c>
      <c r="L1" s="2" t="s">
        <v>3283</v>
      </c>
    </row>
    <row r="2" spans="2:13" x14ac:dyDescent="0.25">
      <c r="B2" s="6" t="s">
        <v>1795</v>
      </c>
    </row>
    <row r="3" spans="2:13" ht="15.75" thickBot="1" x14ac:dyDescent="0.3"/>
    <row r="4" spans="2:13" x14ac:dyDescent="0.25">
      <c r="B4" s="1421"/>
      <c r="C4" s="1436"/>
      <c r="D4" s="1439" t="s">
        <v>90</v>
      </c>
      <c r="E4" s="1440" t="s">
        <v>1805</v>
      </c>
      <c r="F4" s="1440"/>
      <c r="G4" s="1440"/>
      <c r="H4" s="1440"/>
      <c r="I4" s="1440"/>
      <c r="J4" s="1440"/>
      <c r="K4" s="1440"/>
      <c r="L4" s="1286"/>
    </row>
    <row r="5" spans="2:13" ht="45" x14ac:dyDescent="0.25">
      <c r="B5" s="1423"/>
      <c r="C5" s="1437"/>
      <c r="D5" s="1430"/>
      <c r="E5" s="997" t="s">
        <v>92</v>
      </c>
      <c r="F5" s="997" t="s">
        <v>93</v>
      </c>
      <c r="G5" s="997" t="s">
        <v>1629</v>
      </c>
      <c r="H5" s="997" t="s">
        <v>1630</v>
      </c>
      <c r="I5" s="997" t="s">
        <v>1631</v>
      </c>
      <c r="J5" s="997" t="s">
        <v>1720</v>
      </c>
      <c r="K5" s="997" t="s">
        <v>1721</v>
      </c>
      <c r="L5" s="998" t="s">
        <v>104</v>
      </c>
    </row>
    <row r="6" spans="2:13" ht="15.75" thickBot="1" x14ac:dyDescent="0.3">
      <c r="B6" s="1425"/>
      <c r="C6" s="1438"/>
      <c r="D6" s="999" t="s">
        <v>145</v>
      </c>
      <c r="E6" s="1000" t="s">
        <v>146</v>
      </c>
      <c r="F6" s="1000" t="s">
        <v>147</v>
      </c>
      <c r="G6" s="1000" t="s">
        <v>148</v>
      </c>
      <c r="H6" s="1000" t="s">
        <v>153</v>
      </c>
      <c r="I6" s="1000" t="s">
        <v>149</v>
      </c>
      <c r="J6" s="1000" t="s">
        <v>258</v>
      </c>
      <c r="K6" s="1000" t="s">
        <v>259</v>
      </c>
      <c r="L6" s="1001" t="s">
        <v>260</v>
      </c>
    </row>
    <row r="7" spans="2:13" x14ac:dyDescent="0.25">
      <c r="B7" s="751" t="s">
        <v>1796</v>
      </c>
      <c r="C7" s="1027" t="s">
        <v>57</v>
      </c>
      <c r="D7" s="1003"/>
      <c r="E7" s="985"/>
      <c r="F7" s="985"/>
      <c r="G7" s="985"/>
      <c r="H7" s="985"/>
      <c r="I7" s="985"/>
      <c r="J7" s="985"/>
      <c r="K7" s="985"/>
      <c r="L7" s="987"/>
      <c r="M7" s="185" t="str">
        <f>IF(COUNTBLANK(D7:L7)=9,"",IF(COUNTBLANK(D7:L7)=0, "Weryfikacja wiersza OK", "Należy wypełnić wszystkie pola w bieżącym wierszu"))</f>
        <v/>
      </c>
    </row>
    <row r="8" spans="2:13" x14ac:dyDescent="0.25">
      <c r="B8" s="752" t="s">
        <v>1797</v>
      </c>
      <c r="C8" s="718" t="s">
        <v>58</v>
      </c>
      <c r="D8" s="690"/>
      <c r="E8" s="775"/>
      <c r="F8" s="775"/>
      <c r="G8" s="775"/>
      <c r="H8" s="775"/>
      <c r="I8" s="775"/>
      <c r="J8" s="775"/>
      <c r="K8" s="775"/>
      <c r="L8" s="765"/>
      <c r="M8" s="185" t="str">
        <f t="shared" ref="M8:M14" si="0">IF(COUNTBLANK(D8:L8)=9,"",IF(COUNTBLANK(D8:L8)=0, "Weryfikacja wiersza OK", "Należy wypełnić wszystkie pola w bieżącym wierszu"))</f>
        <v/>
      </c>
    </row>
    <row r="9" spans="2:13" x14ac:dyDescent="0.25">
      <c r="B9" s="752" t="s">
        <v>1798</v>
      </c>
      <c r="C9" s="718" t="s">
        <v>59</v>
      </c>
      <c r="D9" s="690"/>
      <c r="E9" s="775"/>
      <c r="F9" s="775"/>
      <c r="G9" s="775"/>
      <c r="H9" s="775"/>
      <c r="I9" s="775"/>
      <c r="J9" s="775"/>
      <c r="K9" s="775"/>
      <c r="L9" s="765"/>
      <c r="M9" s="185" t="str">
        <f t="shared" si="0"/>
        <v/>
      </c>
    </row>
    <row r="10" spans="2:13" x14ac:dyDescent="0.25">
      <c r="B10" s="752" t="s">
        <v>1799</v>
      </c>
      <c r="C10" s="718" t="s">
        <v>60</v>
      </c>
      <c r="D10" s="690"/>
      <c r="E10" s="775"/>
      <c r="F10" s="775"/>
      <c r="G10" s="775"/>
      <c r="H10" s="775"/>
      <c r="I10" s="775"/>
      <c r="J10" s="775"/>
      <c r="K10" s="775"/>
      <c r="L10" s="765"/>
      <c r="M10" s="185" t="str">
        <f t="shared" si="0"/>
        <v/>
      </c>
    </row>
    <row r="11" spans="2:13" x14ac:dyDescent="0.25">
      <c r="B11" s="752" t="s">
        <v>1800</v>
      </c>
      <c r="C11" s="718" t="s">
        <v>62</v>
      </c>
      <c r="D11" s="690"/>
      <c r="E11" s="775"/>
      <c r="F11" s="775"/>
      <c r="G11" s="775"/>
      <c r="H11" s="775"/>
      <c r="I11" s="775"/>
      <c r="J11" s="775"/>
      <c r="K11" s="775"/>
      <c r="L11" s="765"/>
      <c r="M11" s="185" t="str">
        <f t="shared" si="0"/>
        <v/>
      </c>
    </row>
    <row r="12" spans="2:13" ht="45" x14ac:dyDescent="0.25">
      <c r="B12" s="752" t="s">
        <v>1801</v>
      </c>
      <c r="C12" s="718" t="s">
        <v>61</v>
      </c>
      <c r="D12" s="690"/>
      <c r="E12" s="775"/>
      <c r="F12" s="775"/>
      <c r="G12" s="775"/>
      <c r="H12" s="775"/>
      <c r="I12" s="775"/>
      <c r="J12" s="775"/>
      <c r="K12" s="775"/>
      <c r="L12" s="765"/>
      <c r="M12" s="185" t="str">
        <f t="shared" si="0"/>
        <v/>
      </c>
    </row>
    <row r="13" spans="2:13" ht="15.75" thickBot="1" x14ac:dyDescent="0.3">
      <c r="B13" s="753" t="s">
        <v>1802</v>
      </c>
      <c r="C13" s="1005" t="s">
        <v>33</v>
      </c>
      <c r="D13" s="768"/>
      <c r="E13" s="778"/>
      <c r="F13" s="778"/>
      <c r="G13" s="778"/>
      <c r="H13" s="778"/>
      <c r="I13" s="778"/>
      <c r="J13" s="778"/>
      <c r="K13" s="778"/>
      <c r="L13" s="769"/>
      <c r="M13" s="185" t="str">
        <f t="shared" si="0"/>
        <v/>
      </c>
    </row>
    <row r="14" spans="2:13" ht="15.75" thickBot="1" x14ac:dyDescent="0.3">
      <c r="B14" s="756" t="s">
        <v>1803</v>
      </c>
      <c r="C14" s="1065" t="s">
        <v>87</v>
      </c>
      <c r="D14" s="1066"/>
      <c r="E14" s="1067"/>
      <c r="F14" s="1067"/>
      <c r="G14" s="1067"/>
      <c r="H14" s="1067"/>
      <c r="I14" s="1067"/>
      <c r="J14" s="1067"/>
      <c r="K14" s="1067"/>
      <c r="L14" s="1068"/>
      <c r="M14" s="185" t="str">
        <f t="shared" si="0"/>
        <v/>
      </c>
    </row>
    <row r="16" spans="2:13" x14ac:dyDescent="0.25">
      <c r="C16" s="2" t="s">
        <v>3590</v>
      </c>
    </row>
    <row r="17" spans="3:12" x14ac:dyDescent="0.25">
      <c r="C17" t="s">
        <v>1803</v>
      </c>
      <c r="D17" s="601" t="str">
        <f>IF(D14="","",IF(ROUND(SUM(D7:D13),2)=ROUND(D14,2),"OK","Błąd sumy częściowej"))</f>
        <v/>
      </c>
      <c r="E17" s="601" t="str">
        <f t="shared" ref="E17:L17" si="1">IF(E14="","",IF(ROUND(SUM(E7:E13),2)=ROUND(E14,2),"OK","Błąd sumy częściowej"))</f>
        <v/>
      </c>
      <c r="F17" s="601" t="str">
        <f t="shared" si="1"/>
        <v/>
      </c>
      <c r="G17" s="601" t="str">
        <f t="shared" si="1"/>
        <v/>
      </c>
      <c r="H17" s="601" t="str">
        <f t="shared" si="1"/>
        <v/>
      </c>
      <c r="I17" s="601" t="str">
        <f t="shared" si="1"/>
        <v/>
      </c>
      <c r="J17" s="601" t="str">
        <f t="shared" si="1"/>
        <v/>
      </c>
      <c r="K17" s="601" t="str">
        <f t="shared" si="1"/>
        <v/>
      </c>
      <c r="L17" s="601" t="str">
        <f t="shared" si="1"/>
        <v/>
      </c>
    </row>
    <row r="19" spans="3:12" x14ac:dyDescent="0.25">
      <c r="C19" s="18" t="s">
        <v>3617</v>
      </c>
      <c r="D19" s="601" t="str">
        <f>IF(COUNTBLANK(M7:M14)=8,"",IF(AND(COUNTIF(M7:M14,"Weryfikacja wiersza OK")=8,COUNTIF(D17:L17,"OK")=9),"Arkusz jest zwalidowany poprawnie","Arkusz jest niepoprawny"))</f>
        <v/>
      </c>
    </row>
  </sheetData>
  <mergeCells count="3">
    <mergeCell ref="B4:C6"/>
    <mergeCell ref="D4:D5"/>
    <mergeCell ref="E4:L4"/>
  </mergeCells>
  <conditionalFormatting sqref="M7:M14">
    <cfRule type="containsText" dxfId="201" priority="3" operator="containsText" text="Weryfikacja wiersza OK">
      <formula>NOT(ISERROR(SEARCH("Weryfikacja wiersza OK",M7)))</formula>
    </cfRule>
  </conditionalFormatting>
  <conditionalFormatting sqref="D17:L17">
    <cfRule type="containsText" dxfId="200" priority="2" operator="containsText" text="OK">
      <formula>NOT(ISERROR(SEARCH("OK",D17)))</formula>
    </cfRule>
  </conditionalFormatting>
  <conditionalFormatting sqref="D19">
    <cfRule type="containsText" dxfId="199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3"/>
  <sheetViews>
    <sheetView zoomScale="80" zoomScaleNormal="80" workbookViewId="0">
      <selection activeCell="D31" sqref="D31"/>
    </sheetView>
  </sheetViews>
  <sheetFormatPr defaultRowHeight="15" x14ac:dyDescent="0.25"/>
  <cols>
    <col min="2" max="2" width="14" customWidth="1"/>
    <col min="3" max="3" width="45.7109375" customWidth="1"/>
    <col min="4" max="23" width="13.7109375" customWidth="1"/>
    <col min="24" max="24" width="18.140625" customWidth="1"/>
  </cols>
  <sheetData>
    <row r="1" spans="2:24" ht="15.75" x14ac:dyDescent="0.25">
      <c r="B1" s="1" t="s">
        <v>329</v>
      </c>
      <c r="I1" s="2" t="s">
        <v>3283</v>
      </c>
    </row>
    <row r="2" spans="2:24" x14ac:dyDescent="0.25">
      <c r="B2" s="6" t="s">
        <v>1836</v>
      </c>
    </row>
    <row r="3" spans="2:24" ht="15.75" thickBot="1" x14ac:dyDescent="0.3"/>
    <row r="4" spans="2:24" ht="15.75" thickBot="1" x14ac:dyDescent="0.3">
      <c r="B4" s="1324" t="s">
        <v>1804</v>
      </c>
      <c r="C4" s="1325"/>
      <c r="D4" s="1285" t="s">
        <v>90</v>
      </c>
      <c r="E4" s="1286"/>
      <c r="F4" s="1502" t="s">
        <v>1805</v>
      </c>
      <c r="G4" s="1503"/>
      <c r="H4" s="1503"/>
      <c r="I4" s="1503"/>
      <c r="J4" s="1503"/>
      <c r="K4" s="1503"/>
      <c r="L4" s="1503"/>
      <c r="M4" s="1503"/>
      <c r="N4" s="1503"/>
      <c r="O4" s="1503"/>
      <c r="P4" s="1503"/>
      <c r="Q4" s="1503"/>
      <c r="R4" s="1503"/>
      <c r="S4" s="1503"/>
      <c r="T4" s="1503"/>
      <c r="U4" s="1503"/>
      <c r="V4" s="1503"/>
      <c r="W4" s="1504"/>
    </row>
    <row r="5" spans="2:24" ht="30.75" customHeight="1" x14ac:dyDescent="0.25">
      <c r="B5" s="1483"/>
      <c r="C5" s="1474"/>
      <c r="D5" s="1500"/>
      <c r="E5" s="1501"/>
      <c r="F5" s="1400" t="s">
        <v>92</v>
      </c>
      <c r="G5" s="1402"/>
      <c r="H5" s="1400" t="s">
        <v>93</v>
      </c>
      <c r="I5" s="1402"/>
      <c r="J5" s="1400" t="s">
        <v>1629</v>
      </c>
      <c r="K5" s="1402"/>
      <c r="L5" s="1400" t="s">
        <v>1630</v>
      </c>
      <c r="M5" s="1402"/>
      <c r="N5" s="1400" t="s">
        <v>1718</v>
      </c>
      <c r="O5" s="1402"/>
      <c r="P5" s="1400" t="s">
        <v>1719</v>
      </c>
      <c r="Q5" s="1402"/>
      <c r="R5" s="1400" t="s">
        <v>1720</v>
      </c>
      <c r="S5" s="1402"/>
      <c r="T5" s="1400" t="s">
        <v>1721</v>
      </c>
      <c r="U5" s="1402"/>
      <c r="V5" s="1400" t="s">
        <v>104</v>
      </c>
      <c r="W5" s="1402"/>
    </row>
    <row r="6" spans="2:24" x14ac:dyDescent="0.25">
      <c r="B6" s="1483"/>
      <c r="C6" s="1474"/>
      <c r="D6" s="1008" t="s">
        <v>1806</v>
      </c>
      <c r="E6" s="998" t="s">
        <v>2</v>
      </c>
      <c r="F6" s="1008" t="s">
        <v>1806</v>
      </c>
      <c r="G6" s="998" t="s">
        <v>2</v>
      </c>
      <c r="H6" s="1008" t="s">
        <v>1806</v>
      </c>
      <c r="I6" s="998" t="s">
        <v>2</v>
      </c>
      <c r="J6" s="1008" t="s">
        <v>1806</v>
      </c>
      <c r="K6" s="998" t="s">
        <v>2</v>
      </c>
      <c r="L6" s="1008" t="s">
        <v>1806</v>
      </c>
      <c r="M6" s="998" t="s">
        <v>2</v>
      </c>
      <c r="N6" s="1008" t="s">
        <v>1806</v>
      </c>
      <c r="O6" s="998" t="s">
        <v>2</v>
      </c>
      <c r="P6" s="1008" t="s">
        <v>1806</v>
      </c>
      <c r="Q6" s="998" t="s">
        <v>2</v>
      </c>
      <c r="R6" s="1008" t="s">
        <v>1806</v>
      </c>
      <c r="S6" s="998" t="s">
        <v>2</v>
      </c>
      <c r="T6" s="1008" t="s">
        <v>1806</v>
      </c>
      <c r="U6" s="998" t="s">
        <v>2</v>
      </c>
      <c r="V6" s="1008" t="s">
        <v>1806</v>
      </c>
      <c r="W6" s="998" t="s">
        <v>2</v>
      </c>
    </row>
    <row r="7" spans="2:24" ht="15.75" thickBot="1" x14ac:dyDescent="0.3">
      <c r="B7" s="1326"/>
      <c r="C7" s="1327"/>
      <c r="D7" s="1069" t="s">
        <v>145</v>
      </c>
      <c r="E7" s="1001" t="s">
        <v>146</v>
      </c>
      <c r="F7" s="858" t="s">
        <v>147</v>
      </c>
      <c r="G7" s="762" t="s">
        <v>148</v>
      </c>
      <c r="H7" s="1069" t="s">
        <v>153</v>
      </c>
      <c r="I7" s="1001" t="s">
        <v>149</v>
      </c>
      <c r="J7" s="1069" t="s">
        <v>258</v>
      </c>
      <c r="K7" s="1001" t="s">
        <v>259</v>
      </c>
      <c r="L7" s="1069" t="s">
        <v>260</v>
      </c>
      <c r="M7" s="1001" t="s">
        <v>261</v>
      </c>
      <c r="N7" s="1069" t="s">
        <v>262</v>
      </c>
      <c r="O7" s="1001" t="s">
        <v>263</v>
      </c>
      <c r="P7" s="1069" t="s">
        <v>264</v>
      </c>
      <c r="Q7" s="1001" t="s">
        <v>265</v>
      </c>
      <c r="R7" s="1069" t="s">
        <v>266</v>
      </c>
      <c r="S7" s="1001" t="s">
        <v>267</v>
      </c>
      <c r="T7" s="1069" t="s">
        <v>268</v>
      </c>
      <c r="U7" s="1001" t="s">
        <v>269</v>
      </c>
      <c r="V7" s="1069" t="s">
        <v>270</v>
      </c>
      <c r="W7" s="1001" t="s">
        <v>271</v>
      </c>
    </row>
    <row r="8" spans="2:24" ht="15.75" thickBot="1" x14ac:dyDescent="0.3">
      <c r="B8" s="673" t="s">
        <v>1807</v>
      </c>
      <c r="C8" s="1065" t="s">
        <v>87</v>
      </c>
      <c r="D8" s="903"/>
      <c r="E8" s="1068"/>
      <c r="F8" s="903"/>
      <c r="G8" s="1068"/>
      <c r="H8" s="903"/>
      <c r="I8" s="1068"/>
      <c r="J8" s="903"/>
      <c r="K8" s="1068"/>
      <c r="L8" s="903"/>
      <c r="M8" s="1068"/>
      <c r="N8" s="903"/>
      <c r="O8" s="1068"/>
      <c r="P8" s="903"/>
      <c r="Q8" s="1068"/>
      <c r="R8" s="903"/>
      <c r="S8" s="1068"/>
      <c r="T8" s="903"/>
      <c r="U8" s="1068"/>
      <c r="V8" s="903"/>
      <c r="W8" s="1068"/>
      <c r="X8" s="185" t="str">
        <f>IF(COUNTBLANK(D8:W8)=20,"",IF(COUNTBLANK(D8:W8)=0, "Weryfikacja wiersza OK", "Należy wypełnić wszystkie pola w bieżącym wierszu"))</f>
        <v/>
      </c>
    </row>
    <row r="9" spans="2:24" x14ac:dyDescent="0.25">
      <c r="B9" s="715" t="s">
        <v>1808</v>
      </c>
      <c r="C9" s="1070" t="s">
        <v>1809</v>
      </c>
      <c r="D9" s="979"/>
      <c r="E9" s="987"/>
      <c r="F9" s="979"/>
      <c r="G9" s="987"/>
      <c r="H9" s="979"/>
      <c r="I9" s="987"/>
      <c r="J9" s="979"/>
      <c r="K9" s="987"/>
      <c r="L9" s="979"/>
      <c r="M9" s="987"/>
      <c r="N9" s="979"/>
      <c r="O9" s="987"/>
      <c r="P9" s="979"/>
      <c r="Q9" s="987"/>
      <c r="R9" s="979"/>
      <c r="S9" s="987"/>
      <c r="T9" s="979"/>
      <c r="U9" s="987"/>
      <c r="V9" s="979"/>
      <c r="W9" s="987"/>
      <c r="X9" s="185" t="str">
        <f t="shared" ref="X9:X27" si="0">IF(COUNTBLANK(D9:W9)=20,"",IF(COUNTBLANK(D9:W9)=0, "Weryfikacja wiersza OK", "Należy wypełnić wszystkie pola w bieżącym wierszu"))</f>
        <v/>
      </c>
    </row>
    <row r="10" spans="2:24" x14ac:dyDescent="0.25">
      <c r="B10" s="653" t="s">
        <v>1810</v>
      </c>
      <c r="C10" s="744" t="s">
        <v>1811</v>
      </c>
      <c r="D10" s="862"/>
      <c r="E10" s="765"/>
      <c r="F10" s="862"/>
      <c r="G10" s="765"/>
      <c r="H10" s="862"/>
      <c r="I10" s="765"/>
      <c r="J10" s="862"/>
      <c r="K10" s="765"/>
      <c r="L10" s="862"/>
      <c r="M10" s="765"/>
      <c r="N10" s="862"/>
      <c r="O10" s="765"/>
      <c r="P10" s="862"/>
      <c r="Q10" s="765"/>
      <c r="R10" s="862"/>
      <c r="S10" s="765"/>
      <c r="T10" s="862"/>
      <c r="U10" s="765"/>
      <c r="V10" s="862"/>
      <c r="W10" s="765"/>
      <c r="X10" s="185" t="str">
        <f t="shared" si="0"/>
        <v/>
      </c>
    </row>
    <row r="11" spans="2:24" x14ac:dyDescent="0.25">
      <c r="B11" s="653" t="s">
        <v>1812</v>
      </c>
      <c r="C11" s="744" t="s">
        <v>1813</v>
      </c>
      <c r="D11" s="862"/>
      <c r="E11" s="765"/>
      <c r="F11" s="862"/>
      <c r="G11" s="765"/>
      <c r="H11" s="862"/>
      <c r="I11" s="765"/>
      <c r="J11" s="862"/>
      <c r="K11" s="765"/>
      <c r="L11" s="862"/>
      <c r="M11" s="765"/>
      <c r="N11" s="862"/>
      <c r="O11" s="765"/>
      <c r="P11" s="862"/>
      <c r="Q11" s="765"/>
      <c r="R11" s="862"/>
      <c r="S11" s="765"/>
      <c r="T11" s="862"/>
      <c r="U11" s="765"/>
      <c r="V11" s="862"/>
      <c r="W11" s="765"/>
      <c r="X11" s="185" t="str">
        <f t="shared" si="0"/>
        <v/>
      </c>
    </row>
    <row r="12" spans="2:24" x14ac:dyDescent="0.25">
      <c r="B12" s="653" t="s">
        <v>1814</v>
      </c>
      <c r="C12" s="744" t="s">
        <v>1815</v>
      </c>
      <c r="D12" s="862"/>
      <c r="E12" s="765"/>
      <c r="F12" s="862"/>
      <c r="G12" s="765"/>
      <c r="H12" s="862"/>
      <c r="I12" s="765"/>
      <c r="J12" s="862"/>
      <c r="K12" s="765"/>
      <c r="L12" s="862"/>
      <c r="M12" s="765"/>
      <c r="N12" s="862"/>
      <c r="O12" s="765"/>
      <c r="P12" s="862"/>
      <c r="Q12" s="765"/>
      <c r="R12" s="862"/>
      <c r="S12" s="765"/>
      <c r="T12" s="862"/>
      <c r="U12" s="765"/>
      <c r="V12" s="862"/>
      <c r="W12" s="765"/>
      <c r="X12" s="185" t="str">
        <f t="shared" si="0"/>
        <v/>
      </c>
    </row>
    <row r="13" spans="2:24" x14ac:dyDescent="0.25">
      <c r="B13" s="653" t="s">
        <v>1816</v>
      </c>
      <c r="C13" s="744" t="s">
        <v>1817</v>
      </c>
      <c r="D13" s="862"/>
      <c r="E13" s="765"/>
      <c r="F13" s="862"/>
      <c r="G13" s="765"/>
      <c r="H13" s="862"/>
      <c r="I13" s="765"/>
      <c r="J13" s="862"/>
      <c r="K13" s="765"/>
      <c r="L13" s="862"/>
      <c r="M13" s="765"/>
      <c r="N13" s="862"/>
      <c r="O13" s="765"/>
      <c r="P13" s="862"/>
      <c r="Q13" s="765"/>
      <c r="R13" s="862"/>
      <c r="S13" s="765"/>
      <c r="T13" s="862"/>
      <c r="U13" s="765"/>
      <c r="V13" s="862"/>
      <c r="W13" s="765"/>
      <c r="X13" s="185" t="str">
        <f t="shared" si="0"/>
        <v/>
      </c>
    </row>
    <row r="14" spans="2:24" x14ac:dyDescent="0.25">
      <c r="B14" s="653" t="s">
        <v>1818</v>
      </c>
      <c r="C14" s="744" t="s">
        <v>1819</v>
      </c>
      <c r="D14" s="862"/>
      <c r="E14" s="765"/>
      <c r="F14" s="862"/>
      <c r="G14" s="765"/>
      <c r="H14" s="862"/>
      <c r="I14" s="765"/>
      <c r="J14" s="862"/>
      <c r="K14" s="765"/>
      <c r="L14" s="862"/>
      <c r="M14" s="765"/>
      <c r="N14" s="862"/>
      <c r="O14" s="765"/>
      <c r="P14" s="862"/>
      <c r="Q14" s="765"/>
      <c r="R14" s="862"/>
      <c r="S14" s="765"/>
      <c r="T14" s="862"/>
      <c r="U14" s="765"/>
      <c r="V14" s="862"/>
      <c r="W14" s="765"/>
      <c r="X14" s="185" t="str">
        <f t="shared" si="0"/>
        <v/>
      </c>
    </row>
    <row r="15" spans="2:24" x14ac:dyDescent="0.25">
      <c r="B15" s="653" t="s">
        <v>1820</v>
      </c>
      <c r="C15" s="744" t="s">
        <v>1821</v>
      </c>
      <c r="D15" s="862"/>
      <c r="E15" s="765"/>
      <c r="F15" s="862"/>
      <c r="G15" s="765"/>
      <c r="H15" s="862"/>
      <c r="I15" s="765"/>
      <c r="J15" s="862"/>
      <c r="K15" s="765"/>
      <c r="L15" s="862"/>
      <c r="M15" s="765"/>
      <c r="N15" s="862"/>
      <c r="O15" s="765"/>
      <c r="P15" s="862"/>
      <c r="Q15" s="765"/>
      <c r="R15" s="862"/>
      <c r="S15" s="765"/>
      <c r="T15" s="862"/>
      <c r="U15" s="765"/>
      <c r="V15" s="862"/>
      <c r="W15" s="765"/>
      <c r="X15" s="185" t="str">
        <f t="shared" si="0"/>
        <v/>
      </c>
    </row>
    <row r="16" spans="2:24" x14ac:dyDescent="0.25">
      <c r="B16" s="653" t="s">
        <v>1822</v>
      </c>
      <c r="C16" s="744" t="s">
        <v>1823</v>
      </c>
      <c r="D16" s="862"/>
      <c r="E16" s="765"/>
      <c r="F16" s="862"/>
      <c r="G16" s="765"/>
      <c r="H16" s="862"/>
      <c r="I16" s="765"/>
      <c r="J16" s="862"/>
      <c r="K16" s="765"/>
      <c r="L16" s="862"/>
      <c r="M16" s="765"/>
      <c r="N16" s="862"/>
      <c r="O16" s="765"/>
      <c r="P16" s="862"/>
      <c r="Q16" s="765"/>
      <c r="R16" s="862"/>
      <c r="S16" s="765"/>
      <c r="T16" s="862"/>
      <c r="U16" s="765"/>
      <c r="V16" s="862"/>
      <c r="W16" s="765"/>
      <c r="X16" s="185" t="str">
        <f t="shared" si="0"/>
        <v/>
      </c>
    </row>
    <row r="17" spans="2:24" ht="15.75" thickBot="1" x14ac:dyDescent="0.3">
      <c r="B17" s="777" t="s">
        <v>1824</v>
      </c>
      <c r="C17" s="1071" t="s">
        <v>1825</v>
      </c>
      <c r="D17" s="866"/>
      <c r="E17" s="769"/>
      <c r="F17" s="866"/>
      <c r="G17" s="769"/>
      <c r="H17" s="866"/>
      <c r="I17" s="769"/>
      <c r="J17" s="866"/>
      <c r="K17" s="769"/>
      <c r="L17" s="866"/>
      <c r="M17" s="769"/>
      <c r="N17" s="866"/>
      <c r="O17" s="769"/>
      <c r="P17" s="866"/>
      <c r="Q17" s="769"/>
      <c r="R17" s="866"/>
      <c r="S17" s="769"/>
      <c r="T17" s="866"/>
      <c r="U17" s="769"/>
      <c r="V17" s="866"/>
      <c r="W17" s="769"/>
      <c r="X17" s="185" t="str">
        <f t="shared" si="0"/>
        <v/>
      </c>
    </row>
    <row r="18" spans="2:24" ht="15.75" thickBot="1" x14ac:dyDescent="0.3">
      <c r="B18" s="673" t="s">
        <v>1826</v>
      </c>
      <c r="C18" s="1072" t="s">
        <v>3600</v>
      </c>
      <c r="D18" s="903"/>
      <c r="E18" s="1068"/>
      <c r="F18" s="903"/>
      <c r="G18" s="1068"/>
      <c r="H18" s="903"/>
      <c r="I18" s="1068"/>
      <c r="J18" s="903"/>
      <c r="K18" s="1068"/>
      <c r="L18" s="903"/>
      <c r="M18" s="1068"/>
      <c r="N18" s="903"/>
      <c r="O18" s="1068"/>
      <c r="P18" s="903"/>
      <c r="Q18" s="1068"/>
      <c r="R18" s="903"/>
      <c r="S18" s="1068"/>
      <c r="T18" s="903"/>
      <c r="U18" s="1068"/>
      <c r="V18" s="903"/>
      <c r="W18" s="1068"/>
      <c r="X18" s="185" t="str">
        <f t="shared" si="0"/>
        <v/>
      </c>
    </row>
    <row r="19" spans="2:24" x14ac:dyDescent="0.25">
      <c r="B19" s="715" t="s">
        <v>1828</v>
      </c>
      <c r="C19" s="1070" t="s">
        <v>1809</v>
      </c>
      <c r="D19" s="979"/>
      <c r="E19" s="987"/>
      <c r="F19" s="979"/>
      <c r="G19" s="987"/>
      <c r="H19" s="979"/>
      <c r="I19" s="987"/>
      <c r="J19" s="979"/>
      <c r="K19" s="987"/>
      <c r="L19" s="979"/>
      <c r="M19" s="987"/>
      <c r="N19" s="979"/>
      <c r="O19" s="987"/>
      <c r="P19" s="979"/>
      <c r="Q19" s="987"/>
      <c r="R19" s="979"/>
      <c r="S19" s="987"/>
      <c r="T19" s="979"/>
      <c r="U19" s="987"/>
      <c r="V19" s="979"/>
      <c r="W19" s="987"/>
      <c r="X19" s="185" t="str">
        <f t="shared" si="0"/>
        <v/>
      </c>
    </row>
    <row r="20" spans="2:24" x14ac:dyDescent="0.25">
      <c r="B20" s="653" t="s">
        <v>3337</v>
      </c>
      <c r="C20" s="744" t="s">
        <v>1811</v>
      </c>
      <c r="D20" s="862"/>
      <c r="E20" s="765"/>
      <c r="F20" s="862"/>
      <c r="G20" s="765"/>
      <c r="H20" s="862"/>
      <c r="I20" s="765"/>
      <c r="J20" s="862"/>
      <c r="K20" s="765"/>
      <c r="L20" s="862"/>
      <c r="M20" s="765"/>
      <c r="N20" s="862"/>
      <c r="O20" s="765"/>
      <c r="P20" s="862"/>
      <c r="Q20" s="765"/>
      <c r="R20" s="862"/>
      <c r="S20" s="765"/>
      <c r="T20" s="862"/>
      <c r="U20" s="765"/>
      <c r="V20" s="862"/>
      <c r="W20" s="765"/>
      <c r="X20" s="185" t="str">
        <f t="shared" si="0"/>
        <v/>
      </c>
    </row>
    <row r="21" spans="2:24" x14ac:dyDescent="0.25">
      <c r="B21" s="653" t="s">
        <v>1829</v>
      </c>
      <c r="C21" s="744" t="s">
        <v>1813</v>
      </c>
      <c r="D21" s="862"/>
      <c r="E21" s="765"/>
      <c r="F21" s="862"/>
      <c r="G21" s="765"/>
      <c r="H21" s="862"/>
      <c r="I21" s="765"/>
      <c r="J21" s="862"/>
      <c r="K21" s="765"/>
      <c r="L21" s="862"/>
      <c r="M21" s="765"/>
      <c r="N21" s="862"/>
      <c r="O21" s="765"/>
      <c r="P21" s="862"/>
      <c r="Q21" s="765"/>
      <c r="R21" s="862"/>
      <c r="S21" s="765"/>
      <c r="T21" s="862"/>
      <c r="U21" s="765"/>
      <c r="V21" s="862"/>
      <c r="W21" s="765"/>
      <c r="X21" s="185" t="str">
        <f t="shared" si="0"/>
        <v/>
      </c>
    </row>
    <row r="22" spans="2:24" x14ac:dyDescent="0.25">
      <c r="B22" s="653" t="s">
        <v>1830</v>
      </c>
      <c r="C22" s="744" t="s">
        <v>1815</v>
      </c>
      <c r="D22" s="862"/>
      <c r="E22" s="765"/>
      <c r="F22" s="862"/>
      <c r="G22" s="765"/>
      <c r="H22" s="862"/>
      <c r="I22" s="765"/>
      <c r="J22" s="862"/>
      <c r="K22" s="765"/>
      <c r="L22" s="862"/>
      <c r="M22" s="765"/>
      <c r="N22" s="862"/>
      <c r="O22" s="765"/>
      <c r="P22" s="862"/>
      <c r="Q22" s="765"/>
      <c r="R22" s="862"/>
      <c r="S22" s="765"/>
      <c r="T22" s="862"/>
      <c r="U22" s="765"/>
      <c r="V22" s="862"/>
      <c r="W22" s="765"/>
      <c r="X22" s="185" t="str">
        <f t="shared" si="0"/>
        <v/>
      </c>
    </row>
    <row r="23" spans="2:24" x14ac:dyDescent="0.25">
      <c r="B23" s="653" t="s">
        <v>1831</v>
      </c>
      <c r="C23" s="744" t="s">
        <v>1817</v>
      </c>
      <c r="D23" s="862"/>
      <c r="E23" s="765"/>
      <c r="F23" s="862"/>
      <c r="G23" s="765"/>
      <c r="H23" s="862"/>
      <c r="I23" s="765"/>
      <c r="J23" s="862"/>
      <c r="K23" s="765"/>
      <c r="L23" s="862"/>
      <c r="M23" s="765"/>
      <c r="N23" s="862"/>
      <c r="O23" s="765"/>
      <c r="P23" s="862"/>
      <c r="Q23" s="765"/>
      <c r="R23" s="862"/>
      <c r="S23" s="765"/>
      <c r="T23" s="862"/>
      <c r="U23" s="765"/>
      <c r="V23" s="862"/>
      <c r="W23" s="765"/>
      <c r="X23" s="185" t="str">
        <f t="shared" si="0"/>
        <v/>
      </c>
    </row>
    <row r="24" spans="2:24" x14ac:dyDescent="0.25">
      <c r="B24" s="653" t="s">
        <v>1832</v>
      </c>
      <c r="C24" s="744" t="s">
        <v>1819</v>
      </c>
      <c r="D24" s="862"/>
      <c r="E24" s="765"/>
      <c r="F24" s="862"/>
      <c r="G24" s="765"/>
      <c r="H24" s="862"/>
      <c r="I24" s="765"/>
      <c r="J24" s="862"/>
      <c r="K24" s="765"/>
      <c r="L24" s="862"/>
      <c r="M24" s="765"/>
      <c r="N24" s="862"/>
      <c r="O24" s="765"/>
      <c r="P24" s="862"/>
      <c r="Q24" s="765"/>
      <c r="R24" s="862"/>
      <c r="S24" s="765"/>
      <c r="T24" s="862"/>
      <c r="U24" s="765"/>
      <c r="V24" s="862"/>
      <c r="W24" s="765"/>
      <c r="X24" s="185" t="str">
        <f t="shared" si="0"/>
        <v/>
      </c>
    </row>
    <row r="25" spans="2:24" x14ac:dyDescent="0.25">
      <c r="B25" s="653" t="s">
        <v>1833</v>
      </c>
      <c r="C25" s="744" t="s">
        <v>1821</v>
      </c>
      <c r="D25" s="862"/>
      <c r="E25" s="765"/>
      <c r="F25" s="862"/>
      <c r="G25" s="765"/>
      <c r="H25" s="862"/>
      <c r="I25" s="765"/>
      <c r="J25" s="862"/>
      <c r="K25" s="765"/>
      <c r="L25" s="862"/>
      <c r="M25" s="765"/>
      <c r="N25" s="862"/>
      <c r="O25" s="765"/>
      <c r="P25" s="862"/>
      <c r="Q25" s="765"/>
      <c r="R25" s="862"/>
      <c r="S25" s="765"/>
      <c r="T25" s="862"/>
      <c r="U25" s="765"/>
      <c r="V25" s="862"/>
      <c r="W25" s="765"/>
      <c r="X25" s="185" t="str">
        <f t="shared" si="0"/>
        <v/>
      </c>
    </row>
    <row r="26" spans="2:24" x14ac:dyDescent="0.25">
      <c r="B26" s="653" t="s">
        <v>1834</v>
      </c>
      <c r="C26" s="744" t="s">
        <v>1823</v>
      </c>
      <c r="D26" s="862"/>
      <c r="E26" s="765"/>
      <c r="F26" s="862"/>
      <c r="G26" s="765"/>
      <c r="H26" s="862"/>
      <c r="I26" s="765"/>
      <c r="J26" s="862"/>
      <c r="K26" s="765"/>
      <c r="L26" s="862"/>
      <c r="M26" s="765"/>
      <c r="N26" s="862"/>
      <c r="O26" s="765"/>
      <c r="P26" s="862"/>
      <c r="Q26" s="765"/>
      <c r="R26" s="862"/>
      <c r="S26" s="765"/>
      <c r="T26" s="862"/>
      <c r="U26" s="765"/>
      <c r="V26" s="862"/>
      <c r="W26" s="765"/>
      <c r="X26" s="185" t="str">
        <f t="shared" si="0"/>
        <v/>
      </c>
    </row>
    <row r="27" spans="2:24" ht="15.75" thickBot="1" x14ac:dyDescent="0.3">
      <c r="B27" s="719" t="s">
        <v>1835</v>
      </c>
      <c r="C27" s="1073" t="s">
        <v>1825</v>
      </c>
      <c r="D27" s="981"/>
      <c r="E27" s="1011"/>
      <c r="F27" s="981"/>
      <c r="G27" s="1011"/>
      <c r="H27" s="981"/>
      <c r="I27" s="1011"/>
      <c r="J27" s="981"/>
      <c r="K27" s="1011"/>
      <c r="L27" s="981"/>
      <c r="M27" s="1011"/>
      <c r="N27" s="981"/>
      <c r="O27" s="1011"/>
      <c r="P27" s="981"/>
      <c r="Q27" s="1011"/>
      <c r="R27" s="981"/>
      <c r="S27" s="1011"/>
      <c r="T27" s="981"/>
      <c r="U27" s="1011"/>
      <c r="V27" s="981"/>
      <c r="W27" s="1011"/>
      <c r="X27" s="185" t="str">
        <f t="shared" si="0"/>
        <v/>
      </c>
    </row>
    <row r="29" spans="2:24" x14ac:dyDescent="0.25">
      <c r="C29" s="2" t="s">
        <v>3590</v>
      </c>
    </row>
    <row r="30" spans="2:24" x14ac:dyDescent="0.25">
      <c r="C30" t="s">
        <v>1807</v>
      </c>
      <c r="D30" s="601" t="str">
        <f>IF(D8="","",IF(ROUND(SUM(D9:D17),2)=ROUND(D8,2),"OK","Błąd sumy częściowej"))</f>
        <v/>
      </c>
      <c r="E30" s="601" t="str">
        <f t="shared" ref="E30:W30" si="1">IF(E8="","",IF(ROUND(SUM(E9:E17),2)=ROUND(E8,2),"OK","Błąd sumy częściowej"))</f>
        <v/>
      </c>
      <c r="F30" s="601" t="str">
        <f t="shared" si="1"/>
        <v/>
      </c>
      <c r="G30" s="601" t="str">
        <f t="shared" si="1"/>
        <v/>
      </c>
      <c r="H30" s="601" t="str">
        <f t="shared" si="1"/>
        <v/>
      </c>
      <c r="I30" s="601" t="str">
        <f t="shared" si="1"/>
        <v/>
      </c>
      <c r="J30" s="601" t="str">
        <f t="shared" si="1"/>
        <v/>
      </c>
      <c r="K30" s="601" t="str">
        <f t="shared" si="1"/>
        <v/>
      </c>
      <c r="L30" s="601" t="str">
        <f t="shared" si="1"/>
        <v/>
      </c>
      <c r="M30" s="601" t="str">
        <f t="shared" si="1"/>
        <v/>
      </c>
      <c r="N30" s="601" t="str">
        <f t="shared" si="1"/>
        <v/>
      </c>
      <c r="O30" s="601" t="str">
        <f t="shared" si="1"/>
        <v/>
      </c>
      <c r="P30" s="601" t="str">
        <f t="shared" si="1"/>
        <v/>
      </c>
      <c r="Q30" s="601" t="str">
        <f t="shared" si="1"/>
        <v/>
      </c>
      <c r="R30" s="601" t="str">
        <f t="shared" si="1"/>
        <v/>
      </c>
      <c r="S30" s="601" t="str">
        <f t="shared" si="1"/>
        <v/>
      </c>
      <c r="T30" s="601" t="str">
        <f t="shared" si="1"/>
        <v/>
      </c>
      <c r="U30" s="601" t="str">
        <f t="shared" si="1"/>
        <v/>
      </c>
      <c r="V30" s="601" t="str">
        <f t="shared" si="1"/>
        <v/>
      </c>
      <c r="W30" s="601" t="str">
        <f t="shared" si="1"/>
        <v/>
      </c>
    </row>
    <row r="31" spans="2:24" x14ac:dyDescent="0.25">
      <c r="C31" t="s">
        <v>1826</v>
      </c>
      <c r="D31" t="str">
        <f>IF(D18="","",IF(ROUND(SUM(D19:D27),2)=ROUND(D18,2),"OK","Błąd sumy częściowej"))</f>
        <v/>
      </c>
      <c r="E31" t="str">
        <f t="shared" ref="E31:W31" si="2">IF(E18="","",IF(ROUND(SUM(E19:E27),2)=ROUND(E18,2),"OK","Błąd sumy częściowej"))</f>
        <v/>
      </c>
      <c r="F31" t="str">
        <f t="shared" si="2"/>
        <v/>
      </c>
      <c r="G31" t="str">
        <f t="shared" si="2"/>
        <v/>
      </c>
      <c r="H31" t="str">
        <f t="shared" si="2"/>
        <v/>
      </c>
      <c r="I31" t="str">
        <f t="shared" si="2"/>
        <v/>
      </c>
      <c r="J31" t="str">
        <f t="shared" si="2"/>
        <v/>
      </c>
      <c r="K31" t="str">
        <f t="shared" si="2"/>
        <v/>
      </c>
      <c r="L31" t="str">
        <f t="shared" si="2"/>
        <v/>
      </c>
      <c r="M31" t="str">
        <f t="shared" si="2"/>
        <v/>
      </c>
      <c r="N31" t="str">
        <f t="shared" si="2"/>
        <v/>
      </c>
      <c r="O31" t="str">
        <f t="shared" si="2"/>
        <v/>
      </c>
      <c r="P31" t="str">
        <f t="shared" si="2"/>
        <v/>
      </c>
      <c r="Q31" t="str">
        <f t="shared" si="2"/>
        <v/>
      </c>
      <c r="R31" t="str">
        <f t="shared" si="2"/>
        <v/>
      </c>
      <c r="S31" t="str">
        <f t="shared" si="2"/>
        <v/>
      </c>
      <c r="T31" t="str">
        <f t="shared" si="2"/>
        <v/>
      </c>
      <c r="U31" t="str">
        <f t="shared" si="2"/>
        <v/>
      </c>
      <c r="V31" t="str">
        <f t="shared" si="2"/>
        <v/>
      </c>
      <c r="W31" t="str">
        <f t="shared" si="2"/>
        <v/>
      </c>
    </row>
    <row r="33" spans="3:4" x14ac:dyDescent="0.25">
      <c r="C33" s="18" t="s">
        <v>3617</v>
      </c>
      <c r="D33" s="601" t="str">
        <f>IF(COUNTBLANK(X8:X27)=20,"",IF(AND(COUNTIF(X8:X27,"Weryfikacja wiersza OK")=20,COUNTIF(D30:W31,"OK")=40),"Arkusz jest zwalidowany poprawnie","Arkusz jest niepoprawny"))</f>
        <v/>
      </c>
    </row>
  </sheetData>
  <mergeCells count="12">
    <mergeCell ref="T5:U5"/>
    <mergeCell ref="V5:W5"/>
    <mergeCell ref="B4:C7"/>
    <mergeCell ref="D4:E5"/>
    <mergeCell ref="F4:W4"/>
    <mergeCell ref="F5:G5"/>
    <mergeCell ref="H5:I5"/>
    <mergeCell ref="J5:K5"/>
    <mergeCell ref="L5:M5"/>
    <mergeCell ref="N5:O5"/>
    <mergeCell ref="P5:Q5"/>
    <mergeCell ref="R5:S5"/>
  </mergeCells>
  <conditionalFormatting sqref="X8:X27">
    <cfRule type="containsText" dxfId="198" priority="3" operator="containsText" text="Weryfikacja wiersza OK">
      <formula>NOT(ISERROR(SEARCH("Weryfikacja wiersza OK",X8)))</formula>
    </cfRule>
  </conditionalFormatting>
  <conditionalFormatting sqref="D30:W30">
    <cfRule type="containsText" dxfId="197" priority="2" operator="containsText" text="OK">
      <formula>NOT(ISERROR(SEARCH("OK",D30)))</formula>
    </cfRule>
  </conditionalFormatting>
  <conditionalFormatting sqref="D33">
    <cfRule type="containsText" dxfId="196" priority="1" operator="containsText" text="Arkusz jest zwalidowany poprawnie">
      <formula>NOT(ISERROR(SEARCH("Arkusz jest zwalidowany poprawnie",D33)))</formula>
    </cfRule>
  </conditionalFormatting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3"/>
  <sheetViews>
    <sheetView topLeftCell="D1" zoomScale="80" zoomScaleNormal="80" workbookViewId="0">
      <selection activeCell="D31" sqref="D31:W31"/>
    </sheetView>
  </sheetViews>
  <sheetFormatPr defaultRowHeight="15" x14ac:dyDescent="0.25"/>
  <cols>
    <col min="2" max="2" width="13.5703125" customWidth="1"/>
    <col min="3" max="3" width="38.85546875" bestFit="1" customWidth="1"/>
    <col min="4" max="23" width="13.5703125" customWidth="1"/>
    <col min="24" max="24" width="15.85546875" customWidth="1"/>
  </cols>
  <sheetData>
    <row r="1" spans="2:24" ht="15.75" x14ac:dyDescent="0.25">
      <c r="B1" s="1" t="s">
        <v>329</v>
      </c>
    </row>
    <row r="2" spans="2:24" x14ac:dyDescent="0.25">
      <c r="B2" s="6" t="s">
        <v>1857</v>
      </c>
    </row>
    <row r="3" spans="2:24" ht="15.75" thickBot="1" x14ac:dyDescent="0.3"/>
    <row r="4" spans="2:24" ht="15.75" thickBot="1" x14ac:dyDescent="0.3">
      <c r="B4" s="1324" t="s">
        <v>1804</v>
      </c>
      <c r="C4" s="1334"/>
      <c r="D4" s="1285" t="s">
        <v>326</v>
      </c>
      <c r="E4" s="1286"/>
      <c r="F4" s="1502" t="s">
        <v>328</v>
      </c>
      <c r="G4" s="1503"/>
      <c r="H4" s="1503"/>
      <c r="I4" s="1503"/>
      <c r="J4" s="1503"/>
      <c r="K4" s="1503"/>
      <c r="L4" s="1503"/>
      <c r="M4" s="1503"/>
      <c r="N4" s="1503"/>
      <c r="O4" s="1503"/>
      <c r="P4" s="1503"/>
      <c r="Q4" s="1503"/>
      <c r="R4" s="1503"/>
      <c r="S4" s="1503"/>
      <c r="T4" s="1503"/>
      <c r="U4" s="1503"/>
      <c r="V4" s="1503"/>
      <c r="W4" s="1504"/>
    </row>
    <row r="5" spans="2:24" ht="33" customHeight="1" x14ac:dyDescent="0.25">
      <c r="B5" s="1483"/>
      <c r="C5" s="1505"/>
      <c r="D5" s="1500"/>
      <c r="E5" s="1501"/>
      <c r="F5" s="1400" t="s">
        <v>92</v>
      </c>
      <c r="G5" s="1402"/>
      <c r="H5" s="1400" t="s">
        <v>93</v>
      </c>
      <c r="I5" s="1402"/>
      <c r="J5" s="1400" t="s">
        <v>1629</v>
      </c>
      <c r="K5" s="1402"/>
      <c r="L5" s="1400" t="s">
        <v>1630</v>
      </c>
      <c r="M5" s="1402"/>
      <c r="N5" s="1400" t="s">
        <v>1718</v>
      </c>
      <c r="O5" s="1402"/>
      <c r="P5" s="1400" t="s">
        <v>1719</v>
      </c>
      <c r="Q5" s="1402"/>
      <c r="R5" s="1400" t="s">
        <v>1720</v>
      </c>
      <c r="S5" s="1402"/>
      <c r="T5" s="1400" t="s">
        <v>1721</v>
      </c>
      <c r="U5" s="1402"/>
      <c r="V5" s="1400" t="s">
        <v>104</v>
      </c>
      <c r="W5" s="1402"/>
    </row>
    <row r="6" spans="2:24" ht="18.75" customHeight="1" x14ac:dyDescent="0.25">
      <c r="B6" s="1483"/>
      <c r="C6" s="1505"/>
      <c r="D6" s="1008" t="s">
        <v>1806</v>
      </c>
      <c r="E6" s="998" t="s">
        <v>2</v>
      </c>
      <c r="F6" s="1008" t="s">
        <v>1806</v>
      </c>
      <c r="G6" s="998" t="s">
        <v>2</v>
      </c>
      <c r="H6" s="1008" t="s">
        <v>1806</v>
      </c>
      <c r="I6" s="998" t="s">
        <v>2</v>
      </c>
      <c r="J6" s="1008" t="s">
        <v>1806</v>
      </c>
      <c r="K6" s="998" t="s">
        <v>2</v>
      </c>
      <c r="L6" s="1008" t="s">
        <v>1806</v>
      </c>
      <c r="M6" s="998" t="s">
        <v>2</v>
      </c>
      <c r="N6" s="1008" t="s">
        <v>1806</v>
      </c>
      <c r="O6" s="998" t="s">
        <v>2</v>
      </c>
      <c r="P6" s="1008" t="s">
        <v>1806</v>
      </c>
      <c r="Q6" s="998" t="s">
        <v>2</v>
      </c>
      <c r="R6" s="1008" t="s">
        <v>1806</v>
      </c>
      <c r="S6" s="998" t="s">
        <v>2</v>
      </c>
      <c r="T6" s="1008" t="s">
        <v>1806</v>
      </c>
      <c r="U6" s="998" t="s">
        <v>2</v>
      </c>
      <c r="V6" s="1008" t="s">
        <v>1806</v>
      </c>
      <c r="W6" s="998" t="s">
        <v>2</v>
      </c>
    </row>
    <row r="7" spans="2:24" ht="15.75" thickBot="1" x14ac:dyDescent="0.3">
      <c r="B7" s="1326"/>
      <c r="C7" s="1335"/>
      <c r="D7" s="1069" t="s">
        <v>145</v>
      </c>
      <c r="E7" s="1001" t="s">
        <v>146</v>
      </c>
      <c r="F7" s="858" t="s">
        <v>147</v>
      </c>
      <c r="G7" s="762" t="s">
        <v>148</v>
      </c>
      <c r="H7" s="1069" t="s">
        <v>153</v>
      </c>
      <c r="I7" s="1001" t="s">
        <v>149</v>
      </c>
      <c r="J7" s="1069" t="s">
        <v>258</v>
      </c>
      <c r="K7" s="1001" t="s">
        <v>259</v>
      </c>
      <c r="L7" s="1069" t="s">
        <v>260</v>
      </c>
      <c r="M7" s="1001" t="s">
        <v>261</v>
      </c>
      <c r="N7" s="1069" t="s">
        <v>262</v>
      </c>
      <c r="O7" s="1001" t="s">
        <v>263</v>
      </c>
      <c r="P7" s="1069" t="s">
        <v>264</v>
      </c>
      <c r="Q7" s="1001" t="s">
        <v>265</v>
      </c>
      <c r="R7" s="1069" t="s">
        <v>266</v>
      </c>
      <c r="S7" s="1001" t="s">
        <v>267</v>
      </c>
      <c r="T7" s="1069" t="s">
        <v>268</v>
      </c>
      <c r="U7" s="1001" t="s">
        <v>269</v>
      </c>
      <c r="V7" s="1069" t="s">
        <v>270</v>
      </c>
      <c r="W7" s="1001" t="s">
        <v>271</v>
      </c>
    </row>
    <row r="8" spans="2:24" ht="15.75" thickBot="1" x14ac:dyDescent="0.3">
      <c r="B8" s="673" t="s">
        <v>1837</v>
      </c>
      <c r="C8" s="1074" t="s">
        <v>87</v>
      </c>
      <c r="D8" s="903"/>
      <c r="E8" s="903"/>
      <c r="F8" s="903"/>
      <c r="G8" s="903"/>
      <c r="H8" s="903"/>
      <c r="I8" s="903"/>
      <c r="J8" s="903"/>
      <c r="K8" s="903"/>
      <c r="L8" s="903"/>
      <c r="M8" s="903"/>
      <c r="N8" s="903"/>
      <c r="O8" s="903"/>
      <c r="P8" s="903"/>
      <c r="Q8" s="903"/>
      <c r="R8" s="903"/>
      <c r="S8" s="903"/>
      <c r="T8" s="903"/>
      <c r="U8" s="903"/>
      <c r="V8" s="903"/>
      <c r="W8" s="1075"/>
      <c r="X8" s="185" t="str">
        <f>IF(COUNTBLANK(D8:W8)=20,"",IF(COUNTBLANK(D8:W8)=0, "Weryfikacja wiersza OK", "Należy wypełnić wszystkie pola w bieżącym wierszu"))</f>
        <v/>
      </c>
    </row>
    <row r="9" spans="2:24" x14ac:dyDescent="0.25">
      <c r="B9" s="715" t="s">
        <v>1838</v>
      </c>
      <c r="C9" s="1076" t="s">
        <v>1809</v>
      </c>
      <c r="D9" s="979"/>
      <c r="E9" s="979"/>
      <c r="F9" s="979"/>
      <c r="G9" s="979"/>
      <c r="H9" s="979"/>
      <c r="I9" s="979"/>
      <c r="J9" s="979"/>
      <c r="K9" s="979"/>
      <c r="L9" s="979"/>
      <c r="M9" s="979"/>
      <c r="N9" s="979"/>
      <c r="O9" s="979"/>
      <c r="P9" s="979"/>
      <c r="Q9" s="979"/>
      <c r="R9" s="979"/>
      <c r="S9" s="979"/>
      <c r="T9" s="979"/>
      <c r="U9" s="979"/>
      <c r="V9" s="979"/>
      <c r="W9" s="1077"/>
      <c r="X9" s="185" t="str">
        <f t="shared" ref="X9:X27" si="0">IF(COUNTBLANK(D9:W9)=20,"",IF(COUNTBLANK(D9:W9)=0, "Weryfikacja wiersza OK", "Należy wypełnić wszystkie pola w bieżącym wierszu"))</f>
        <v/>
      </c>
    </row>
    <row r="10" spans="2:24" x14ac:dyDescent="0.25">
      <c r="B10" s="653" t="s">
        <v>1839</v>
      </c>
      <c r="C10" s="854" t="s">
        <v>1811</v>
      </c>
      <c r="D10" s="862"/>
      <c r="E10" s="862"/>
      <c r="F10" s="862"/>
      <c r="G10" s="862"/>
      <c r="H10" s="862"/>
      <c r="I10" s="862"/>
      <c r="J10" s="862"/>
      <c r="K10" s="862"/>
      <c r="L10" s="862"/>
      <c r="M10" s="862"/>
      <c r="N10" s="862"/>
      <c r="O10" s="862"/>
      <c r="P10" s="862"/>
      <c r="Q10" s="862"/>
      <c r="R10" s="862"/>
      <c r="S10" s="862"/>
      <c r="T10" s="862"/>
      <c r="U10" s="862"/>
      <c r="V10" s="862"/>
      <c r="W10" s="1078"/>
      <c r="X10" s="185" t="str">
        <f t="shared" si="0"/>
        <v/>
      </c>
    </row>
    <row r="11" spans="2:24" x14ac:dyDescent="0.25">
      <c r="B11" s="653" t="s">
        <v>1840</v>
      </c>
      <c r="C11" s="854" t="s">
        <v>1813</v>
      </c>
      <c r="D11" s="862"/>
      <c r="E11" s="862"/>
      <c r="F11" s="862"/>
      <c r="G11" s="862"/>
      <c r="H11" s="862"/>
      <c r="I11" s="862"/>
      <c r="J11" s="862"/>
      <c r="K11" s="862"/>
      <c r="L11" s="862"/>
      <c r="M11" s="862"/>
      <c r="N11" s="862"/>
      <c r="O11" s="862"/>
      <c r="P11" s="862"/>
      <c r="Q11" s="862"/>
      <c r="R11" s="862"/>
      <c r="S11" s="862"/>
      <c r="T11" s="862"/>
      <c r="U11" s="862"/>
      <c r="V11" s="862"/>
      <c r="W11" s="1078"/>
      <c r="X11" s="185" t="str">
        <f t="shared" si="0"/>
        <v/>
      </c>
    </row>
    <row r="12" spans="2:24" x14ac:dyDescent="0.25">
      <c r="B12" s="653" t="s">
        <v>1841</v>
      </c>
      <c r="C12" s="854" t="s">
        <v>1815</v>
      </c>
      <c r="D12" s="862"/>
      <c r="E12" s="862"/>
      <c r="F12" s="862"/>
      <c r="G12" s="862"/>
      <c r="H12" s="862"/>
      <c r="I12" s="862"/>
      <c r="J12" s="862"/>
      <c r="K12" s="862"/>
      <c r="L12" s="862"/>
      <c r="M12" s="862"/>
      <c r="N12" s="862"/>
      <c r="O12" s="862"/>
      <c r="P12" s="862"/>
      <c r="Q12" s="862"/>
      <c r="R12" s="862"/>
      <c r="S12" s="862"/>
      <c r="T12" s="862"/>
      <c r="U12" s="862"/>
      <c r="V12" s="862"/>
      <c r="W12" s="1078"/>
      <c r="X12" s="185" t="str">
        <f t="shared" si="0"/>
        <v/>
      </c>
    </row>
    <row r="13" spans="2:24" x14ac:dyDescent="0.25">
      <c r="B13" s="653" t="s">
        <v>1842</v>
      </c>
      <c r="C13" s="854" t="s">
        <v>1817</v>
      </c>
      <c r="D13" s="862"/>
      <c r="E13" s="862"/>
      <c r="F13" s="862"/>
      <c r="G13" s="862"/>
      <c r="H13" s="862"/>
      <c r="I13" s="862"/>
      <c r="J13" s="862"/>
      <c r="K13" s="862"/>
      <c r="L13" s="862"/>
      <c r="M13" s="862"/>
      <c r="N13" s="862"/>
      <c r="O13" s="862"/>
      <c r="P13" s="862"/>
      <c r="Q13" s="862"/>
      <c r="R13" s="862"/>
      <c r="S13" s="862"/>
      <c r="T13" s="862"/>
      <c r="U13" s="862"/>
      <c r="V13" s="862"/>
      <c r="W13" s="1078"/>
      <c r="X13" s="185" t="str">
        <f t="shared" si="0"/>
        <v/>
      </c>
    </row>
    <row r="14" spans="2:24" x14ac:dyDescent="0.25">
      <c r="B14" s="653" t="s">
        <v>1843</v>
      </c>
      <c r="C14" s="854" t="s">
        <v>1819</v>
      </c>
      <c r="D14" s="862"/>
      <c r="E14" s="862"/>
      <c r="F14" s="862"/>
      <c r="G14" s="862"/>
      <c r="H14" s="862"/>
      <c r="I14" s="862"/>
      <c r="J14" s="862"/>
      <c r="K14" s="862"/>
      <c r="L14" s="862"/>
      <c r="M14" s="862"/>
      <c r="N14" s="862"/>
      <c r="O14" s="862"/>
      <c r="P14" s="862"/>
      <c r="Q14" s="862"/>
      <c r="R14" s="862"/>
      <c r="S14" s="862"/>
      <c r="T14" s="862"/>
      <c r="U14" s="862"/>
      <c r="V14" s="862"/>
      <c r="W14" s="1078"/>
      <c r="X14" s="185" t="str">
        <f t="shared" si="0"/>
        <v/>
      </c>
    </row>
    <row r="15" spans="2:24" x14ac:dyDescent="0.25">
      <c r="B15" s="653" t="s">
        <v>1844</v>
      </c>
      <c r="C15" s="854" t="s">
        <v>1821</v>
      </c>
      <c r="D15" s="862"/>
      <c r="E15" s="862"/>
      <c r="F15" s="862"/>
      <c r="G15" s="862"/>
      <c r="H15" s="862"/>
      <c r="I15" s="862"/>
      <c r="J15" s="862"/>
      <c r="K15" s="862"/>
      <c r="L15" s="862"/>
      <c r="M15" s="862"/>
      <c r="N15" s="862"/>
      <c r="O15" s="862"/>
      <c r="P15" s="862"/>
      <c r="Q15" s="862"/>
      <c r="R15" s="862"/>
      <c r="S15" s="862"/>
      <c r="T15" s="862"/>
      <c r="U15" s="862"/>
      <c r="V15" s="862"/>
      <c r="W15" s="1078"/>
      <c r="X15" s="185" t="str">
        <f t="shared" si="0"/>
        <v/>
      </c>
    </row>
    <row r="16" spans="2:24" x14ac:dyDescent="0.25">
      <c r="B16" s="653" t="s">
        <v>1845</v>
      </c>
      <c r="C16" s="854" t="s">
        <v>1823</v>
      </c>
      <c r="D16" s="862"/>
      <c r="E16" s="862"/>
      <c r="F16" s="862"/>
      <c r="G16" s="862"/>
      <c r="H16" s="862"/>
      <c r="I16" s="862"/>
      <c r="J16" s="862"/>
      <c r="K16" s="862"/>
      <c r="L16" s="862"/>
      <c r="M16" s="862"/>
      <c r="N16" s="862"/>
      <c r="O16" s="862"/>
      <c r="P16" s="862"/>
      <c r="Q16" s="862"/>
      <c r="R16" s="862"/>
      <c r="S16" s="862"/>
      <c r="T16" s="862"/>
      <c r="U16" s="862"/>
      <c r="V16" s="862"/>
      <c r="W16" s="1078"/>
      <c r="X16" s="185" t="str">
        <f t="shared" si="0"/>
        <v/>
      </c>
    </row>
    <row r="17" spans="2:24" ht="15.75" thickBot="1" x14ac:dyDescent="0.3">
      <c r="B17" s="777" t="s">
        <v>1846</v>
      </c>
      <c r="C17" s="1079" t="s">
        <v>1825</v>
      </c>
      <c r="D17" s="866"/>
      <c r="E17" s="866"/>
      <c r="F17" s="866"/>
      <c r="G17" s="866"/>
      <c r="H17" s="866"/>
      <c r="I17" s="866"/>
      <c r="J17" s="866"/>
      <c r="K17" s="866"/>
      <c r="L17" s="866"/>
      <c r="M17" s="866"/>
      <c r="N17" s="866"/>
      <c r="O17" s="866"/>
      <c r="P17" s="866"/>
      <c r="Q17" s="866"/>
      <c r="R17" s="866"/>
      <c r="S17" s="866"/>
      <c r="T17" s="866"/>
      <c r="U17" s="866"/>
      <c r="V17" s="866"/>
      <c r="W17" s="1080"/>
      <c r="X17" s="185" t="str">
        <f t="shared" si="0"/>
        <v/>
      </c>
    </row>
    <row r="18" spans="2:24" ht="15.75" thickBot="1" x14ac:dyDescent="0.3">
      <c r="B18" s="673" t="s">
        <v>1847</v>
      </c>
      <c r="C18" s="1081" t="s">
        <v>1827</v>
      </c>
      <c r="D18" s="903"/>
      <c r="E18" s="1068"/>
      <c r="F18" s="903"/>
      <c r="G18" s="1068"/>
      <c r="H18" s="903"/>
      <c r="I18" s="1068"/>
      <c r="J18" s="903"/>
      <c r="K18" s="1068"/>
      <c r="L18" s="903"/>
      <c r="M18" s="1068"/>
      <c r="N18" s="903"/>
      <c r="O18" s="1068"/>
      <c r="P18" s="903"/>
      <c r="Q18" s="1068"/>
      <c r="R18" s="903"/>
      <c r="S18" s="1068"/>
      <c r="T18" s="903"/>
      <c r="U18" s="1068"/>
      <c r="V18" s="903"/>
      <c r="W18" s="1075"/>
      <c r="X18" s="185" t="str">
        <f t="shared" si="0"/>
        <v/>
      </c>
    </row>
    <row r="19" spans="2:24" x14ac:dyDescent="0.25">
      <c r="B19" s="715" t="s">
        <v>1848</v>
      </c>
      <c r="C19" s="1076" t="s">
        <v>1809</v>
      </c>
      <c r="D19" s="979"/>
      <c r="E19" s="987"/>
      <c r="F19" s="979"/>
      <c r="G19" s="987"/>
      <c r="H19" s="979"/>
      <c r="I19" s="987"/>
      <c r="J19" s="979"/>
      <c r="K19" s="987"/>
      <c r="L19" s="979"/>
      <c r="M19" s="987"/>
      <c r="N19" s="979"/>
      <c r="O19" s="987"/>
      <c r="P19" s="979"/>
      <c r="Q19" s="987"/>
      <c r="R19" s="979"/>
      <c r="S19" s="987"/>
      <c r="T19" s="979"/>
      <c r="U19" s="987"/>
      <c r="V19" s="979"/>
      <c r="W19" s="1077"/>
      <c r="X19" s="185" t="str">
        <f t="shared" si="0"/>
        <v/>
      </c>
    </row>
    <row r="20" spans="2:24" x14ac:dyDescent="0.25">
      <c r="B20" s="653" t="s">
        <v>1849</v>
      </c>
      <c r="C20" s="854" t="s">
        <v>1811</v>
      </c>
      <c r="D20" s="862"/>
      <c r="E20" s="765"/>
      <c r="F20" s="862"/>
      <c r="G20" s="765"/>
      <c r="H20" s="862"/>
      <c r="I20" s="765"/>
      <c r="J20" s="862"/>
      <c r="K20" s="765"/>
      <c r="L20" s="862"/>
      <c r="M20" s="765"/>
      <c r="N20" s="862"/>
      <c r="O20" s="765"/>
      <c r="P20" s="862"/>
      <c r="Q20" s="765"/>
      <c r="R20" s="862"/>
      <c r="S20" s="765"/>
      <c r="T20" s="862"/>
      <c r="U20" s="765"/>
      <c r="V20" s="862"/>
      <c r="W20" s="1078"/>
      <c r="X20" s="185" t="str">
        <f t="shared" si="0"/>
        <v/>
      </c>
    </row>
    <row r="21" spans="2:24" x14ac:dyDescent="0.25">
      <c r="B21" s="653" t="s">
        <v>1850</v>
      </c>
      <c r="C21" s="854" t="s">
        <v>1813</v>
      </c>
      <c r="D21" s="862"/>
      <c r="E21" s="765"/>
      <c r="F21" s="862"/>
      <c r="G21" s="765"/>
      <c r="H21" s="862"/>
      <c r="I21" s="765"/>
      <c r="J21" s="862"/>
      <c r="K21" s="765"/>
      <c r="L21" s="862"/>
      <c r="M21" s="765"/>
      <c r="N21" s="862"/>
      <c r="O21" s="765"/>
      <c r="P21" s="862"/>
      <c r="Q21" s="765"/>
      <c r="R21" s="862"/>
      <c r="S21" s="765"/>
      <c r="T21" s="862"/>
      <c r="U21" s="765"/>
      <c r="V21" s="862"/>
      <c r="W21" s="1078"/>
      <c r="X21" s="185" t="str">
        <f t="shared" si="0"/>
        <v/>
      </c>
    </row>
    <row r="22" spans="2:24" x14ac:dyDescent="0.25">
      <c r="B22" s="653" t="s">
        <v>1851</v>
      </c>
      <c r="C22" s="854" t="s">
        <v>1815</v>
      </c>
      <c r="D22" s="862"/>
      <c r="E22" s="765"/>
      <c r="F22" s="862"/>
      <c r="G22" s="765"/>
      <c r="H22" s="862"/>
      <c r="I22" s="765"/>
      <c r="J22" s="862"/>
      <c r="K22" s="765"/>
      <c r="L22" s="862"/>
      <c r="M22" s="765"/>
      <c r="N22" s="862"/>
      <c r="O22" s="765"/>
      <c r="P22" s="862"/>
      <c r="Q22" s="765"/>
      <c r="R22" s="862"/>
      <c r="S22" s="765"/>
      <c r="T22" s="862"/>
      <c r="U22" s="765"/>
      <c r="V22" s="862"/>
      <c r="W22" s="1078"/>
      <c r="X22" s="185" t="str">
        <f t="shared" si="0"/>
        <v/>
      </c>
    </row>
    <row r="23" spans="2:24" x14ac:dyDescent="0.25">
      <c r="B23" s="653" t="s">
        <v>1852</v>
      </c>
      <c r="C23" s="854" t="s">
        <v>1817</v>
      </c>
      <c r="D23" s="862"/>
      <c r="E23" s="765"/>
      <c r="F23" s="862"/>
      <c r="G23" s="765"/>
      <c r="H23" s="862"/>
      <c r="I23" s="765"/>
      <c r="J23" s="862"/>
      <c r="K23" s="765"/>
      <c r="L23" s="862"/>
      <c r="M23" s="765"/>
      <c r="N23" s="862"/>
      <c r="O23" s="765"/>
      <c r="P23" s="862"/>
      <c r="Q23" s="765"/>
      <c r="R23" s="862"/>
      <c r="S23" s="765"/>
      <c r="T23" s="862"/>
      <c r="U23" s="765"/>
      <c r="V23" s="862"/>
      <c r="W23" s="1078"/>
      <c r="X23" s="185" t="str">
        <f t="shared" si="0"/>
        <v/>
      </c>
    </row>
    <row r="24" spans="2:24" x14ac:dyDescent="0.25">
      <c r="B24" s="653" t="s">
        <v>1853</v>
      </c>
      <c r="C24" s="854" t="s">
        <v>1819</v>
      </c>
      <c r="D24" s="862"/>
      <c r="E24" s="765"/>
      <c r="F24" s="862"/>
      <c r="G24" s="765"/>
      <c r="H24" s="862"/>
      <c r="I24" s="765"/>
      <c r="J24" s="862"/>
      <c r="K24" s="765"/>
      <c r="L24" s="862"/>
      <c r="M24" s="765"/>
      <c r="N24" s="862"/>
      <c r="O24" s="765"/>
      <c r="P24" s="862"/>
      <c r="Q24" s="765"/>
      <c r="R24" s="862"/>
      <c r="S24" s="765"/>
      <c r="T24" s="862"/>
      <c r="U24" s="765"/>
      <c r="V24" s="862"/>
      <c r="W24" s="1078"/>
      <c r="X24" s="185" t="str">
        <f t="shared" si="0"/>
        <v/>
      </c>
    </row>
    <row r="25" spans="2:24" x14ac:dyDescent="0.25">
      <c r="B25" s="653" t="s">
        <v>1854</v>
      </c>
      <c r="C25" s="854" t="s">
        <v>1821</v>
      </c>
      <c r="D25" s="862"/>
      <c r="E25" s="765"/>
      <c r="F25" s="862"/>
      <c r="G25" s="765"/>
      <c r="H25" s="862"/>
      <c r="I25" s="765"/>
      <c r="J25" s="862"/>
      <c r="K25" s="765"/>
      <c r="L25" s="862"/>
      <c r="M25" s="765"/>
      <c r="N25" s="862"/>
      <c r="O25" s="765"/>
      <c r="P25" s="862"/>
      <c r="Q25" s="765"/>
      <c r="R25" s="862"/>
      <c r="S25" s="765"/>
      <c r="T25" s="862"/>
      <c r="U25" s="765"/>
      <c r="V25" s="862"/>
      <c r="W25" s="1078"/>
      <c r="X25" s="185" t="str">
        <f t="shared" si="0"/>
        <v/>
      </c>
    </row>
    <row r="26" spans="2:24" x14ac:dyDescent="0.25">
      <c r="B26" s="653" t="s">
        <v>1855</v>
      </c>
      <c r="C26" s="854" t="s">
        <v>1823</v>
      </c>
      <c r="D26" s="862"/>
      <c r="E26" s="765"/>
      <c r="F26" s="862"/>
      <c r="G26" s="765"/>
      <c r="H26" s="862"/>
      <c r="I26" s="765"/>
      <c r="J26" s="862"/>
      <c r="K26" s="765"/>
      <c r="L26" s="862"/>
      <c r="M26" s="765"/>
      <c r="N26" s="862"/>
      <c r="O26" s="765"/>
      <c r="P26" s="862"/>
      <c r="Q26" s="765"/>
      <c r="R26" s="862"/>
      <c r="S26" s="765"/>
      <c r="T26" s="862"/>
      <c r="U26" s="765"/>
      <c r="V26" s="862"/>
      <c r="W26" s="1078"/>
      <c r="X26" s="185" t="str">
        <f t="shared" si="0"/>
        <v/>
      </c>
    </row>
    <row r="27" spans="2:24" ht="15.75" thickBot="1" x14ac:dyDescent="0.3">
      <c r="B27" s="719" t="s">
        <v>1856</v>
      </c>
      <c r="C27" s="1082" t="s">
        <v>1825</v>
      </c>
      <c r="D27" s="981"/>
      <c r="E27" s="1011"/>
      <c r="F27" s="981"/>
      <c r="G27" s="1011"/>
      <c r="H27" s="981"/>
      <c r="I27" s="1011"/>
      <c r="J27" s="981"/>
      <c r="K27" s="1011"/>
      <c r="L27" s="981"/>
      <c r="M27" s="1011"/>
      <c r="N27" s="981"/>
      <c r="O27" s="1011"/>
      <c r="P27" s="981"/>
      <c r="Q27" s="1011"/>
      <c r="R27" s="981"/>
      <c r="S27" s="1011"/>
      <c r="T27" s="981"/>
      <c r="U27" s="1011"/>
      <c r="V27" s="981"/>
      <c r="W27" s="1083"/>
      <c r="X27" s="185" t="str">
        <f t="shared" si="0"/>
        <v/>
      </c>
    </row>
    <row r="29" spans="2:24" x14ac:dyDescent="0.25">
      <c r="C29" s="2" t="s">
        <v>3590</v>
      </c>
    </row>
    <row r="30" spans="2:24" x14ac:dyDescent="0.25">
      <c r="C30" t="s">
        <v>1837</v>
      </c>
      <c r="D30" s="601" t="str">
        <f>IF(D8="","",IF(ROUND(SUM(D9:D17),2)=ROUND(D8,2),"OK","Błąd sumy częściowej"))</f>
        <v/>
      </c>
      <c r="E30" s="601" t="str">
        <f t="shared" ref="E30:W30" si="1">IF(E8="","",IF(ROUND(SUM(E9:E17),2)=ROUND(E8,2),"OK","Błąd sumy częściowej"))</f>
        <v/>
      </c>
      <c r="F30" s="601" t="str">
        <f t="shared" si="1"/>
        <v/>
      </c>
      <c r="G30" s="601" t="str">
        <f t="shared" si="1"/>
        <v/>
      </c>
      <c r="H30" s="601" t="str">
        <f t="shared" si="1"/>
        <v/>
      </c>
      <c r="I30" s="601" t="str">
        <f t="shared" si="1"/>
        <v/>
      </c>
      <c r="J30" s="601" t="str">
        <f t="shared" si="1"/>
        <v/>
      </c>
      <c r="K30" s="601" t="str">
        <f t="shared" si="1"/>
        <v/>
      </c>
      <c r="L30" s="601" t="str">
        <f t="shared" si="1"/>
        <v/>
      </c>
      <c r="M30" s="601" t="str">
        <f t="shared" si="1"/>
        <v/>
      </c>
      <c r="N30" s="601" t="str">
        <f t="shared" si="1"/>
        <v/>
      </c>
      <c r="O30" s="601" t="str">
        <f t="shared" si="1"/>
        <v/>
      </c>
      <c r="P30" s="601" t="str">
        <f t="shared" si="1"/>
        <v/>
      </c>
      <c r="Q30" s="601" t="str">
        <f t="shared" si="1"/>
        <v/>
      </c>
      <c r="R30" s="601" t="str">
        <f t="shared" si="1"/>
        <v/>
      </c>
      <c r="S30" s="601" t="str">
        <f t="shared" si="1"/>
        <v/>
      </c>
      <c r="T30" s="601" t="str">
        <f t="shared" si="1"/>
        <v/>
      </c>
      <c r="U30" s="601" t="str">
        <f t="shared" si="1"/>
        <v/>
      </c>
      <c r="V30" s="601" t="str">
        <f t="shared" si="1"/>
        <v/>
      </c>
      <c r="W30" s="601" t="str">
        <f t="shared" si="1"/>
        <v/>
      </c>
    </row>
    <row r="31" spans="2:24" x14ac:dyDescent="0.25">
      <c r="C31" t="s">
        <v>1847</v>
      </c>
      <c r="D31" t="str">
        <f>IF(D18="","",IF(ROUND(SUM(D19:D27),2)=ROUND(D18,2),"OK","Błąd sumy częściowej"))</f>
        <v/>
      </c>
      <c r="E31" t="str">
        <f t="shared" ref="E31:W31" si="2">IF(E18="","",IF(ROUND(SUM(E19:E27),2)=ROUND(E18,2),"OK","Błąd sumy częściowej"))</f>
        <v/>
      </c>
      <c r="F31" t="str">
        <f t="shared" si="2"/>
        <v/>
      </c>
      <c r="G31" t="str">
        <f t="shared" si="2"/>
        <v/>
      </c>
      <c r="H31" t="str">
        <f t="shared" si="2"/>
        <v/>
      </c>
      <c r="I31" t="str">
        <f t="shared" si="2"/>
        <v/>
      </c>
      <c r="J31" t="str">
        <f t="shared" si="2"/>
        <v/>
      </c>
      <c r="K31" t="str">
        <f t="shared" si="2"/>
        <v/>
      </c>
      <c r="L31" t="str">
        <f t="shared" si="2"/>
        <v/>
      </c>
      <c r="M31" t="str">
        <f t="shared" si="2"/>
        <v/>
      </c>
      <c r="N31" t="str">
        <f t="shared" si="2"/>
        <v/>
      </c>
      <c r="O31" t="str">
        <f t="shared" si="2"/>
        <v/>
      </c>
      <c r="P31" t="str">
        <f t="shared" si="2"/>
        <v/>
      </c>
      <c r="Q31" t="str">
        <f t="shared" si="2"/>
        <v/>
      </c>
      <c r="R31" t="str">
        <f t="shared" si="2"/>
        <v/>
      </c>
      <c r="S31" t="str">
        <f t="shared" si="2"/>
        <v/>
      </c>
      <c r="T31" t="str">
        <f t="shared" si="2"/>
        <v/>
      </c>
      <c r="U31" t="str">
        <f t="shared" si="2"/>
        <v/>
      </c>
      <c r="V31" t="str">
        <f t="shared" si="2"/>
        <v/>
      </c>
      <c r="W31" t="str">
        <f t="shared" si="2"/>
        <v/>
      </c>
    </row>
    <row r="33" spans="3:4" x14ac:dyDescent="0.25">
      <c r="C33" s="18" t="s">
        <v>3617</v>
      </c>
      <c r="D33" s="601" t="str">
        <f>IF(COUNTBLANK(X8:X27)=20,"",IF(AND(COUNTIF(X8:X27,"Weryfikacja wiersza OK")=20,COUNTIF(D30:W31,"OK")=40),"Arkusz jest zwalidowany poprawnie","Arkusz jest niepoprawny"))</f>
        <v/>
      </c>
    </row>
  </sheetData>
  <mergeCells count="12">
    <mergeCell ref="T5:U5"/>
    <mergeCell ref="V5:W5"/>
    <mergeCell ref="B4:C7"/>
    <mergeCell ref="D4:E5"/>
    <mergeCell ref="F4:W4"/>
    <mergeCell ref="F5:G5"/>
    <mergeCell ref="H5:I5"/>
    <mergeCell ref="J5:K5"/>
    <mergeCell ref="L5:M5"/>
    <mergeCell ref="N5:O5"/>
    <mergeCell ref="P5:Q5"/>
    <mergeCell ref="R5:S5"/>
  </mergeCells>
  <conditionalFormatting sqref="X8:X27">
    <cfRule type="containsText" dxfId="195" priority="4" operator="containsText" text="Weryfikacja wiersza OK">
      <formula>NOT(ISERROR(SEARCH("Weryfikacja wiersza OK",X8)))</formula>
    </cfRule>
  </conditionalFormatting>
  <conditionalFormatting sqref="D30:W30">
    <cfRule type="containsText" dxfId="194" priority="2" operator="containsText" text="OK">
      <formula>NOT(ISERROR(SEARCH("OK",D30)))</formula>
    </cfRule>
  </conditionalFormatting>
  <conditionalFormatting sqref="D33">
    <cfRule type="containsText" dxfId="193" priority="1" operator="containsText" text="Arkusz jest zwalidowany poprawnie">
      <formula>NOT(ISERROR(SEARCH("Arkusz jest zwalidowany poprawnie",D33)))</formula>
    </cfRule>
  </conditionalFormatting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>
      <selection activeCell="D7" sqref="D7:H17"/>
    </sheetView>
  </sheetViews>
  <sheetFormatPr defaultRowHeight="15" x14ac:dyDescent="0.25"/>
  <cols>
    <col min="2" max="2" width="13.5703125" customWidth="1"/>
    <col min="3" max="3" width="47.42578125" bestFit="1" customWidth="1"/>
    <col min="4" max="8" width="13.5703125" customWidth="1"/>
    <col min="9" max="9" width="16.5703125" customWidth="1"/>
  </cols>
  <sheetData>
    <row r="1" spans="2:9" ht="15.75" x14ac:dyDescent="0.25">
      <c r="B1" s="1" t="s">
        <v>1</v>
      </c>
    </row>
    <row r="2" spans="2:9" x14ac:dyDescent="0.25">
      <c r="B2" s="6" t="s">
        <v>1886</v>
      </c>
    </row>
    <row r="3" spans="2:9" ht="15.75" thickBot="1" x14ac:dyDescent="0.3"/>
    <row r="4" spans="2:9" x14ac:dyDescent="0.25">
      <c r="B4" s="1330" t="s">
        <v>1858</v>
      </c>
      <c r="C4" s="1331"/>
      <c r="D4" s="1508"/>
      <c r="E4" s="1509"/>
      <c r="F4" s="1510"/>
      <c r="G4" s="1400" t="s">
        <v>1859</v>
      </c>
      <c r="H4" s="1402"/>
    </row>
    <row r="5" spans="2:9" ht="45" x14ac:dyDescent="0.25">
      <c r="B5" s="1506"/>
      <c r="C5" s="1507"/>
      <c r="D5" s="1012" t="s">
        <v>1860</v>
      </c>
      <c r="E5" s="997" t="s">
        <v>1861</v>
      </c>
      <c r="F5" s="1084" t="s">
        <v>1862</v>
      </c>
      <c r="G5" s="1008" t="s">
        <v>1863</v>
      </c>
      <c r="H5" s="998" t="s">
        <v>1864</v>
      </c>
    </row>
    <row r="6" spans="2:9" ht="15.75" thickBot="1" x14ac:dyDescent="0.3">
      <c r="B6" s="1332"/>
      <c r="C6" s="1333"/>
      <c r="D6" s="999" t="s">
        <v>145</v>
      </c>
      <c r="E6" s="1000" t="s">
        <v>146</v>
      </c>
      <c r="F6" s="1085" t="s">
        <v>147</v>
      </c>
      <c r="G6" s="1069" t="s">
        <v>148</v>
      </c>
      <c r="H6" s="1001" t="s">
        <v>153</v>
      </c>
    </row>
    <row r="7" spans="2:9" x14ac:dyDescent="0.25">
      <c r="B7" s="709" t="s">
        <v>1865</v>
      </c>
      <c r="C7" s="791" t="s">
        <v>1866</v>
      </c>
      <c r="D7" s="1086"/>
      <c r="E7" s="1087"/>
      <c r="F7" s="1088"/>
      <c r="G7" s="1086"/>
      <c r="H7" s="1089"/>
      <c r="I7" s="185" t="str">
        <f>IF(COUNTBLANK(D7:H7)=5,"",IF(COUNTBLANK(D7:H7)=0, "Weryfikacja wiersza OK", "Należy wypełnić wszystkie pola w bieżącym wierszu"))</f>
        <v/>
      </c>
    </row>
    <row r="8" spans="2:9" x14ac:dyDescent="0.25">
      <c r="B8" s="711" t="s">
        <v>1867</v>
      </c>
      <c r="C8" s="1090" t="s">
        <v>1868</v>
      </c>
      <c r="D8" s="797"/>
      <c r="E8" s="1014"/>
      <c r="F8" s="1031"/>
      <c r="G8" s="1030"/>
      <c r="H8" s="798"/>
      <c r="I8" s="185" t="str">
        <f t="shared" ref="I8:I17" si="0">IF(COUNTBLANK(D8:H8)=5,"",IF(COUNTBLANK(D8:H8)=0, "Weryfikacja wiersza OK", "Należy wypełnić wszystkie pola w bieżącym wierszu"))</f>
        <v/>
      </c>
    </row>
    <row r="9" spans="2:9" x14ac:dyDescent="0.25">
      <c r="B9" s="711" t="s">
        <v>1869</v>
      </c>
      <c r="C9" s="1090" t="s">
        <v>1870</v>
      </c>
      <c r="D9" s="797"/>
      <c r="E9" s="1014"/>
      <c r="F9" s="1031"/>
      <c r="G9" s="1030"/>
      <c r="H9" s="798"/>
      <c r="I9" s="185" t="str">
        <f t="shared" si="0"/>
        <v/>
      </c>
    </row>
    <row r="10" spans="2:9" x14ac:dyDescent="0.25">
      <c r="B10" s="711" t="s">
        <v>1871</v>
      </c>
      <c r="C10" s="1090" t="s">
        <v>1872</v>
      </c>
      <c r="D10" s="797"/>
      <c r="E10" s="1014"/>
      <c r="F10" s="1031"/>
      <c r="G10" s="1030"/>
      <c r="H10" s="798"/>
      <c r="I10" s="185" t="str">
        <f t="shared" si="0"/>
        <v/>
      </c>
    </row>
    <row r="11" spans="2:9" x14ac:dyDescent="0.25">
      <c r="B11" s="711" t="s">
        <v>1873</v>
      </c>
      <c r="C11" s="1090" t="s">
        <v>1874</v>
      </c>
      <c r="D11" s="797"/>
      <c r="E11" s="1014"/>
      <c r="F11" s="1031"/>
      <c r="G11" s="1030"/>
      <c r="H11" s="798"/>
      <c r="I11" s="185" t="str">
        <f t="shared" si="0"/>
        <v/>
      </c>
    </row>
    <row r="12" spans="2:9" x14ac:dyDescent="0.25">
      <c r="B12" s="711" t="s">
        <v>1875</v>
      </c>
      <c r="C12" s="1090" t="s">
        <v>1876</v>
      </c>
      <c r="D12" s="797"/>
      <c r="E12" s="1014"/>
      <c r="F12" s="1031"/>
      <c r="G12" s="1030"/>
      <c r="H12" s="798"/>
      <c r="I12" s="185" t="str">
        <f t="shared" si="0"/>
        <v/>
      </c>
    </row>
    <row r="13" spans="2:9" x14ac:dyDescent="0.25">
      <c r="B13" s="711" t="s">
        <v>1877</v>
      </c>
      <c r="C13" s="1090" t="s">
        <v>1878</v>
      </c>
      <c r="D13" s="797"/>
      <c r="E13" s="1014"/>
      <c r="F13" s="1031"/>
      <c r="G13" s="1030"/>
      <c r="H13" s="798"/>
      <c r="I13" s="185" t="str">
        <f t="shared" si="0"/>
        <v/>
      </c>
    </row>
    <row r="14" spans="2:9" x14ac:dyDescent="0.25">
      <c r="B14" s="711" t="s">
        <v>1879</v>
      </c>
      <c r="C14" s="1090" t="s">
        <v>1880</v>
      </c>
      <c r="D14" s="797"/>
      <c r="E14" s="1014"/>
      <c r="F14" s="1031"/>
      <c r="G14" s="1030"/>
      <c r="H14" s="798"/>
      <c r="I14" s="185" t="str">
        <f t="shared" si="0"/>
        <v/>
      </c>
    </row>
    <row r="15" spans="2:9" x14ac:dyDescent="0.25">
      <c r="B15" s="711" t="s">
        <v>1881</v>
      </c>
      <c r="C15" s="1090" t="s">
        <v>1882</v>
      </c>
      <c r="D15" s="797"/>
      <c r="E15" s="1014"/>
      <c r="F15" s="1031"/>
      <c r="G15" s="1030"/>
      <c r="H15" s="798"/>
      <c r="I15" s="185" t="str">
        <f t="shared" si="0"/>
        <v/>
      </c>
    </row>
    <row r="16" spans="2:9" ht="15.75" thickBot="1" x14ac:dyDescent="0.3">
      <c r="B16" s="799" t="s">
        <v>1883</v>
      </c>
      <c r="C16" s="1091" t="s">
        <v>1884</v>
      </c>
      <c r="D16" s="801"/>
      <c r="E16" s="1016"/>
      <c r="F16" s="1092"/>
      <c r="G16" s="1093"/>
      <c r="H16" s="802"/>
      <c r="I16" s="185" t="str">
        <f t="shared" si="0"/>
        <v/>
      </c>
    </row>
    <row r="17" spans="2:9" ht="15.75" thickBot="1" x14ac:dyDescent="0.3">
      <c r="B17" s="1036" t="s">
        <v>1885</v>
      </c>
      <c r="C17" s="804" t="s">
        <v>87</v>
      </c>
      <c r="D17" s="1017"/>
      <c r="E17" s="1018"/>
      <c r="F17" s="1038"/>
      <c r="G17" s="1037"/>
      <c r="H17" s="1019"/>
      <c r="I17" s="185" t="str">
        <f t="shared" si="0"/>
        <v/>
      </c>
    </row>
    <row r="19" spans="2:9" x14ac:dyDescent="0.25">
      <c r="C19" s="2" t="s">
        <v>3590</v>
      </c>
    </row>
    <row r="20" spans="2:9" x14ac:dyDescent="0.25">
      <c r="C20" t="s">
        <v>1885</v>
      </c>
      <c r="D20" s="601" t="str">
        <f>IF(D17="","",IF(ROUND(SUM(D7:D16),2)=ROUND(D17,2),"OK","Błąd sumy częściowej"))</f>
        <v/>
      </c>
      <c r="E20" s="601" t="str">
        <f t="shared" ref="E20:H20" si="1">IF(E17="","",IF(ROUND(SUM(E7:E16),2)=ROUND(E17,2),"OK","Błąd sumy częściowej"))</f>
        <v/>
      </c>
      <c r="F20" s="601" t="str">
        <f t="shared" si="1"/>
        <v/>
      </c>
      <c r="G20" s="601" t="str">
        <f t="shared" si="1"/>
        <v/>
      </c>
      <c r="H20" s="601" t="str">
        <f t="shared" si="1"/>
        <v/>
      </c>
    </row>
    <row r="22" spans="2:9" x14ac:dyDescent="0.25">
      <c r="C22" s="18" t="s">
        <v>3617</v>
      </c>
      <c r="D22" s="601" t="str">
        <f>IF(COUNTBLANK(I7:I17)=11,"",IF(AND(COUNTIF(I7:I17,"Weryfikacja wiersza OK")=11,COUNTIF(D20:H20,"OK")=5),"Arkusz jest zwalidowany poprawnie","Arkusz jest niepoprawny"))</f>
        <v/>
      </c>
    </row>
  </sheetData>
  <mergeCells count="3">
    <mergeCell ref="B4:C6"/>
    <mergeCell ref="D4:F4"/>
    <mergeCell ref="G4:H4"/>
  </mergeCells>
  <conditionalFormatting sqref="I7:I17">
    <cfRule type="containsText" dxfId="192" priority="4" operator="containsText" text="Weryfikacja wiersza OK">
      <formula>NOT(ISERROR(SEARCH("Weryfikacja wiersza OK",I7)))</formula>
    </cfRule>
  </conditionalFormatting>
  <conditionalFormatting sqref="D20:H20">
    <cfRule type="containsText" dxfId="191" priority="3" operator="containsText" text="OK">
      <formula>NOT(ISERROR(SEARCH("OK",D20)))</formula>
    </cfRule>
  </conditionalFormatting>
  <conditionalFormatting sqref="D22">
    <cfRule type="containsText" dxfId="190" priority="1" operator="containsText" text="Arkusz jest zwalidowany poprawnie">
      <formula>NOT(ISERROR(SEARCH("Arkusz jest zwalidowany poprawnie",D22)))</formula>
    </cfRule>
  </conditionalFormatting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>
      <selection activeCell="B4" sqref="B4:H17"/>
    </sheetView>
  </sheetViews>
  <sheetFormatPr defaultRowHeight="15" x14ac:dyDescent="0.25"/>
  <cols>
    <col min="2" max="2" width="13.5703125" customWidth="1"/>
    <col min="3" max="3" width="60.42578125" customWidth="1"/>
    <col min="4" max="8" width="13.5703125" customWidth="1"/>
    <col min="9" max="9" width="15.42578125" customWidth="1"/>
  </cols>
  <sheetData>
    <row r="1" spans="2:9" ht="15.75" x14ac:dyDescent="0.25">
      <c r="B1" s="1" t="s">
        <v>1</v>
      </c>
    </row>
    <row r="2" spans="2:9" x14ac:dyDescent="0.25">
      <c r="B2" s="6" t="s">
        <v>1898</v>
      </c>
    </row>
    <row r="3" spans="2:9" ht="15.75" thickBot="1" x14ac:dyDescent="0.3"/>
    <row r="4" spans="2:9" x14ac:dyDescent="0.25">
      <c r="B4" s="1511" t="s">
        <v>3332</v>
      </c>
      <c r="C4" s="1512"/>
      <c r="D4" s="1508"/>
      <c r="E4" s="1509"/>
      <c r="F4" s="1510"/>
      <c r="G4" s="1400" t="s">
        <v>1859</v>
      </c>
      <c r="H4" s="1402"/>
    </row>
    <row r="5" spans="2:9" ht="45" x14ac:dyDescent="0.25">
      <c r="B5" s="1513"/>
      <c r="C5" s="1514"/>
      <c r="D5" s="1012" t="s">
        <v>1860</v>
      </c>
      <c r="E5" s="997" t="s">
        <v>1861</v>
      </c>
      <c r="F5" s="1084" t="s">
        <v>1862</v>
      </c>
      <c r="G5" s="1008" t="s">
        <v>1863</v>
      </c>
      <c r="H5" s="998" t="s">
        <v>1864</v>
      </c>
    </row>
    <row r="6" spans="2:9" ht="15.75" thickBot="1" x14ac:dyDescent="0.3">
      <c r="B6" s="1515"/>
      <c r="C6" s="1516"/>
      <c r="D6" s="999" t="s">
        <v>145</v>
      </c>
      <c r="E6" s="1000" t="s">
        <v>146</v>
      </c>
      <c r="F6" s="1085" t="s">
        <v>147</v>
      </c>
      <c r="G6" s="1069" t="s">
        <v>148</v>
      </c>
      <c r="H6" s="1001" t="s">
        <v>153</v>
      </c>
    </row>
    <row r="7" spans="2:9" x14ac:dyDescent="0.25">
      <c r="B7" s="709" t="s">
        <v>1887</v>
      </c>
      <c r="C7" s="791" t="s">
        <v>1866</v>
      </c>
      <c r="D7" s="1086"/>
      <c r="E7" s="1087"/>
      <c r="F7" s="1088"/>
      <c r="G7" s="1086"/>
      <c r="H7" s="1089"/>
      <c r="I7" s="185" t="str">
        <f>IF(COUNTBLANK(D7:H7)=5,"",IF(COUNTBLANK(D7:H7)=0, "Weryfikacja wiersza OK", "Należy wypełnić wszystkie pola w bieżącym wierszu"))</f>
        <v/>
      </c>
    </row>
    <row r="8" spans="2:9" x14ac:dyDescent="0.25">
      <c r="B8" s="711" t="s">
        <v>1888</v>
      </c>
      <c r="C8" s="1090" t="s">
        <v>1868</v>
      </c>
      <c r="D8" s="797"/>
      <c r="E8" s="1014"/>
      <c r="F8" s="1031"/>
      <c r="G8" s="1030"/>
      <c r="H8" s="798"/>
      <c r="I8" s="185" t="str">
        <f t="shared" ref="I8:I17" si="0">IF(COUNTBLANK(D8:H8)=5,"",IF(COUNTBLANK(D8:H8)=0, "Weryfikacja wiersza OK", "Należy wypełnić wszystkie pola w bieżącym wierszu"))</f>
        <v/>
      </c>
    </row>
    <row r="9" spans="2:9" x14ac:dyDescent="0.25">
      <c r="B9" s="711" t="s">
        <v>1889</v>
      </c>
      <c r="C9" s="1090" t="s">
        <v>1870</v>
      </c>
      <c r="D9" s="797"/>
      <c r="E9" s="1014"/>
      <c r="F9" s="1031"/>
      <c r="G9" s="1030"/>
      <c r="H9" s="798"/>
      <c r="I9" s="185" t="str">
        <f t="shared" si="0"/>
        <v/>
      </c>
    </row>
    <row r="10" spans="2:9" x14ac:dyDescent="0.25">
      <c r="B10" s="711" t="s">
        <v>1890</v>
      </c>
      <c r="C10" s="1090" t="s">
        <v>1872</v>
      </c>
      <c r="D10" s="797"/>
      <c r="E10" s="1014"/>
      <c r="F10" s="1031"/>
      <c r="G10" s="1030"/>
      <c r="H10" s="798"/>
      <c r="I10" s="185" t="str">
        <f t="shared" si="0"/>
        <v/>
      </c>
    </row>
    <row r="11" spans="2:9" x14ac:dyDescent="0.25">
      <c r="B11" s="711" t="s">
        <v>1891</v>
      </c>
      <c r="C11" s="1090" t="s">
        <v>1874</v>
      </c>
      <c r="D11" s="797"/>
      <c r="E11" s="1014"/>
      <c r="F11" s="1031"/>
      <c r="G11" s="1030"/>
      <c r="H11" s="798"/>
      <c r="I11" s="185" t="str">
        <f t="shared" si="0"/>
        <v/>
      </c>
    </row>
    <row r="12" spans="2:9" x14ac:dyDescent="0.25">
      <c r="B12" s="711" t="s">
        <v>1892</v>
      </c>
      <c r="C12" s="1090" t="s">
        <v>1876</v>
      </c>
      <c r="D12" s="797"/>
      <c r="E12" s="1014"/>
      <c r="F12" s="1031"/>
      <c r="G12" s="1030"/>
      <c r="H12" s="798"/>
      <c r="I12" s="185" t="str">
        <f t="shared" si="0"/>
        <v/>
      </c>
    </row>
    <row r="13" spans="2:9" x14ac:dyDescent="0.25">
      <c r="B13" s="711" t="s">
        <v>1893</v>
      </c>
      <c r="C13" s="1090" t="s">
        <v>1878</v>
      </c>
      <c r="D13" s="797"/>
      <c r="E13" s="1014"/>
      <c r="F13" s="1031"/>
      <c r="G13" s="1030"/>
      <c r="H13" s="798"/>
      <c r="I13" s="185" t="str">
        <f t="shared" si="0"/>
        <v/>
      </c>
    </row>
    <row r="14" spans="2:9" x14ac:dyDescent="0.25">
      <c r="B14" s="711" t="s">
        <v>1894</v>
      </c>
      <c r="C14" s="1090" t="s">
        <v>1880</v>
      </c>
      <c r="D14" s="797"/>
      <c r="E14" s="1014"/>
      <c r="F14" s="1031"/>
      <c r="G14" s="1030"/>
      <c r="H14" s="798"/>
      <c r="I14" s="185" t="str">
        <f t="shared" si="0"/>
        <v/>
      </c>
    </row>
    <row r="15" spans="2:9" x14ac:dyDescent="0.25">
      <c r="B15" s="711" t="s">
        <v>1895</v>
      </c>
      <c r="C15" s="1090" t="s">
        <v>1882</v>
      </c>
      <c r="D15" s="797"/>
      <c r="E15" s="1014"/>
      <c r="F15" s="1031"/>
      <c r="G15" s="1030"/>
      <c r="H15" s="798"/>
      <c r="I15" s="185" t="str">
        <f t="shared" si="0"/>
        <v/>
      </c>
    </row>
    <row r="16" spans="2:9" ht="15.75" thickBot="1" x14ac:dyDescent="0.3">
      <c r="B16" s="799" t="s">
        <v>1896</v>
      </c>
      <c r="C16" s="1091" t="s">
        <v>1884</v>
      </c>
      <c r="D16" s="801"/>
      <c r="E16" s="1016"/>
      <c r="F16" s="1092"/>
      <c r="G16" s="1093"/>
      <c r="H16" s="802"/>
      <c r="I16" s="185" t="str">
        <f t="shared" si="0"/>
        <v/>
      </c>
    </row>
    <row r="17" spans="2:9" ht="15.75" thickBot="1" x14ac:dyDescent="0.3">
      <c r="B17" s="1036" t="s">
        <v>1897</v>
      </c>
      <c r="C17" s="804" t="s">
        <v>87</v>
      </c>
      <c r="D17" s="1017"/>
      <c r="E17" s="1018"/>
      <c r="F17" s="1038"/>
      <c r="G17" s="1037"/>
      <c r="H17" s="1019"/>
      <c r="I17" s="185" t="str">
        <f t="shared" si="0"/>
        <v/>
      </c>
    </row>
    <row r="19" spans="2:9" x14ac:dyDescent="0.25">
      <c r="C19" s="2" t="s">
        <v>3590</v>
      </c>
    </row>
    <row r="20" spans="2:9" x14ac:dyDescent="0.25">
      <c r="C20" t="s">
        <v>1897</v>
      </c>
      <c r="D20" s="601" t="str">
        <f>IF(D17="","",IF(ROUND(SUM(D7:D16),2)=ROUND(D17,2),"OK","Błąd sumy częściowej"))</f>
        <v/>
      </c>
      <c r="E20" s="601" t="str">
        <f t="shared" ref="E20:H20" si="1">IF(E17="","",IF(ROUND(SUM(E7:E16),2)=ROUND(E17,2),"OK","Błąd sumy częściowej"))</f>
        <v/>
      </c>
      <c r="F20" s="601" t="str">
        <f t="shared" si="1"/>
        <v/>
      </c>
      <c r="G20" s="601" t="str">
        <f t="shared" si="1"/>
        <v/>
      </c>
      <c r="H20" s="601" t="str">
        <f t="shared" si="1"/>
        <v/>
      </c>
    </row>
    <row r="22" spans="2:9" x14ac:dyDescent="0.25">
      <c r="C22" s="18" t="s">
        <v>3617</v>
      </c>
      <c r="D22" s="601" t="str">
        <f>IF(COUNTBLANK(I7:I17)=11,"",IF(AND(COUNTIF(I7:I17,"Weryfikacja wiersza OK")=11,COUNTIF(D20:H20,"OK")=5),"Arkusz jest zwalidowany poprawnie","Arkusz jest niepoprawny"))</f>
        <v/>
      </c>
    </row>
  </sheetData>
  <mergeCells count="3">
    <mergeCell ref="B4:C6"/>
    <mergeCell ref="D4:F4"/>
    <mergeCell ref="G4:H4"/>
  </mergeCells>
  <conditionalFormatting sqref="I7:I17">
    <cfRule type="containsText" dxfId="189" priority="4" operator="containsText" text="Weryfikacja wiersza OK">
      <formula>NOT(ISERROR(SEARCH("Weryfikacja wiersza OK",I7)))</formula>
    </cfRule>
  </conditionalFormatting>
  <conditionalFormatting sqref="D20:H20">
    <cfRule type="containsText" dxfId="188" priority="2" operator="containsText" text="OK">
      <formula>NOT(ISERROR(SEARCH("OK",D20)))</formula>
    </cfRule>
  </conditionalFormatting>
  <conditionalFormatting sqref="D22">
    <cfRule type="containsText" dxfId="187" priority="1" operator="containsText" text="Arkusz jest zwalidowany poprawnie">
      <formula>NOT(ISERROR(SEARCH("Arkusz jest zwalidowany poprawnie",D22)))</formula>
    </cfRule>
  </conditionalFormatting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D6" sqref="D6:F8"/>
    </sheetView>
  </sheetViews>
  <sheetFormatPr defaultRowHeight="15" x14ac:dyDescent="0.25"/>
  <cols>
    <col min="2" max="2" width="13.5703125" customWidth="1"/>
    <col min="3" max="3" width="37.7109375" bestFit="1" customWidth="1"/>
    <col min="4" max="6" width="13.5703125" customWidth="1"/>
    <col min="7" max="7" width="17.42578125" customWidth="1"/>
  </cols>
  <sheetData>
    <row r="1" spans="2:7" ht="15.75" x14ac:dyDescent="0.25">
      <c r="B1" s="1" t="s">
        <v>1</v>
      </c>
    </row>
    <row r="2" spans="2:7" x14ac:dyDescent="0.25">
      <c r="B2" s="6" t="s">
        <v>1904</v>
      </c>
    </row>
    <row r="3" spans="2:7" ht="15.75" thickBot="1" x14ac:dyDescent="0.3"/>
    <row r="4" spans="2:7" ht="45" x14ac:dyDescent="0.25">
      <c r="B4" s="1462"/>
      <c r="C4" s="1475"/>
      <c r="D4" s="785" t="s">
        <v>1860</v>
      </c>
      <c r="E4" s="786" t="s">
        <v>1861</v>
      </c>
      <c r="F4" s="787" t="s">
        <v>1862</v>
      </c>
    </row>
    <row r="5" spans="2:7" ht="15.75" thickBot="1" x14ac:dyDescent="0.3">
      <c r="B5" s="1466"/>
      <c r="C5" s="1477"/>
      <c r="D5" s="999" t="s">
        <v>145</v>
      </c>
      <c r="E5" s="1000" t="s">
        <v>146</v>
      </c>
      <c r="F5" s="1001" t="s">
        <v>147</v>
      </c>
    </row>
    <row r="6" spans="2:7" x14ac:dyDescent="0.25">
      <c r="B6" s="709" t="s">
        <v>1899</v>
      </c>
      <c r="C6" s="791" t="s">
        <v>1900</v>
      </c>
      <c r="D6" s="792"/>
      <c r="E6" s="1094"/>
      <c r="F6" s="793"/>
      <c r="G6" s="185" t="str">
        <f>IF(COUNTBLANK(D6:F6)=3,"",IF(COUNTBLANK(D6:F6)=0, "Weryfikacja wiersza OK", "Należy wypełnić wszystkie pola w bieżącym wierszu"))</f>
        <v/>
      </c>
    </row>
    <row r="7" spans="2:7" ht="15.75" thickBot="1" x14ac:dyDescent="0.3">
      <c r="B7" s="799" t="s">
        <v>1901</v>
      </c>
      <c r="C7" s="800" t="s">
        <v>1902</v>
      </c>
      <c r="D7" s="801"/>
      <c r="E7" s="1016"/>
      <c r="F7" s="802"/>
      <c r="G7" s="185" t="str">
        <f>IF(COUNTBLANK(D7:F7)=3,"",IF(COUNTBLANK(D7:F7)=0, "Weryfikacja wiersza OK", "Należy wypełnić wszystkie pola w bieżącym wierszu"))</f>
        <v/>
      </c>
    </row>
    <row r="8" spans="2:7" ht="15.75" thickBot="1" x14ac:dyDescent="0.3">
      <c r="B8" s="1036" t="s">
        <v>1903</v>
      </c>
      <c r="C8" s="804" t="s">
        <v>87</v>
      </c>
      <c r="D8" s="1017"/>
      <c r="E8" s="1018"/>
      <c r="F8" s="1019"/>
      <c r="G8" s="185" t="str">
        <f>IF(COUNTBLANK(D8:F8)=3,"",IF(COUNTBLANK(D8:F8)=0, "Weryfikacja wiersza OK", "Należy wypełnić wszystkie pola w bieżącym wierszu"))</f>
        <v/>
      </c>
    </row>
    <row r="10" spans="2:7" x14ac:dyDescent="0.25">
      <c r="C10" s="2" t="s">
        <v>3590</v>
      </c>
    </row>
    <row r="11" spans="2:7" x14ac:dyDescent="0.25">
      <c r="C11" t="s">
        <v>1903</v>
      </c>
      <c r="D11" s="601" t="str">
        <f>IF(D8="","",IF(ROUND(SUM(D6:D7),2)=ROUND(D8,2),"OK","Błąd sumy częściowej"))</f>
        <v/>
      </c>
      <c r="E11" s="601" t="str">
        <f t="shared" ref="E11:F11" si="0">IF(E8="","",IF(ROUND(SUM(E6:E7),2)=ROUND(E8,2),"OK","Błąd sumy częściowej"))</f>
        <v/>
      </c>
      <c r="F11" s="601" t="str">
        <f t="shared" si="0"/>
        <v/>
      </c>
    </row>
    <row r="13" spans="2:7" x14ac:dyDescent="0.25">
      <c r="C13" s="18" t="s">
        <v>3617</v>
      </c>
      <c r="D13" s="601" t="str">
        <f>IF(COUNTBLANK(G6:G8)=3,"",IF(AND(COUNTIF(G6:G8,"Weryfikacja wiersza OK")=3,COUNTIF(D11:F11,"OK")=3),"Arkusz jest zwalidowany poprawnie","Arkusz jest niepoprawny"))</f>
        <v/>
      </c>
    </row>
  </sheetData>
  <mergeCells count="1">
    <mergeCell ref="B4:C5"/>
  </mergeCells>
  <conditionalFormatting sqref="G6:G8">
    <cfRule type="containsText" dxfId="186" priority="3" operator="containsText" text="Weryfikacja wiersza OK">
      <formula>NOT(ISERROR(SEARCH("Weryfikacja wiersza OK",G6)))</formula>
    </cfRule>
  </conditionalFormatting>
  <conditionalFormatting sqref="D11:F11">
    <cfRule type="containsText" dxfId="185" priority="2" operator="containsText" text="OK">
      <formula>NOT(ISERROR(SEARCH("OK",D11)))</formula>
    </cfRule>
  </conditionalFormatting>
  <conditionalFormatting sqref="D13">
    <cfRule type="containsText" dxfId="184" priority="1" operator="containsText" text="Arkusz jest zwalidowany poprawnie">
      <formula>NOT(ISERROR(SEARCH("Arkusz jest zwalidowany poprawnie",D13)))</formula>
    </cfRule>
  </conditionalFormatting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workbookViewId="0">
      <selection activeCell="F6" sqref="F6"/>
    </sheetView>
  </sheetViews>
  <sheetFormatPr defaultRowHeight="15" x14ac:dyDescent="0.25"/>
  <cols>
    <col min="2" max="2" width="13.5703125" customWidth="1"/>
    <col min="3" max="3" width="45.5703125" customWidth="1"/>
    <col min="4" max="4" width="13.5703125" customWidth="1"/>
    <col min="5" max="5" width="17.85546875" bestFit="1" customWidth="1"/>
    <col min="6" max="6" width="27.28515625" customWidth="1"/>
  </cols>
  <sheetData>
    <row r="1" spans="2:7" ht="15.75" x14ac:dyDescent="0.25">
      <c r="B1" s="1" t="s">
        <v>1</v>
      </c>
    </row>
    <row r="2" spans="2:7" x14ac:dyDescent="0.25">
      <c r="B2" s="6" t="s">
        <v>1945</v>
      </c>
    </row>
    <row r="3" spans="2:7" ht="15.75" thickBot="1" x14ac:dyDescent="0.3"/>
    <row r="4" spans="2:7" ht="45" x14ac:dyDescent="0.25">
      <c r="B4" s="1394"/>
      <c r="C4" s="1395"/>
      <c r="D4" s="785" t="s">
        <v>1905</v>
      </c>
      <c r="E4" s="787" t="s">
        <v>1906</v>
      </c>
    </row>
    <row r="5" spans="2:7" ht="15.75" thickBot="1" x14ac:dyDescent="0.3">
      <c r="B5" s="1398"/>
      <c r="C5" s="1399"/>
      <c r="D5" s="999" t="s">
        <v>145</v>
      </c>
      <c r="E5" s="1001" t="s">
        <v>146</v>
      </c>
    </row>
    <row r="6" spans="2:7" ht="15.75" thickBot="1" x14ac:dyDescent="0.3">
      <c r="B6" s="1036" t="s">
        <v>1907</v>
      </c>
      <c r="C6" s="804" t="s">
        <v>1908</v>
      </c>
      <c r="D6" s="1017"/>
      <c r="E6" s="1019"/>
      <c r="F6" s="185" t="str">
        <f>IF(COUNTBLANK(D6:E6)=2,"",IF(COUNTBLANK(D6:E6)=0, "Weryfikacja wiersza OK", "Należy wypełnić wszystkie pola w bieżącym wierszu"))</f>
        <v/>
      </c>
      <c r="G6" s="185" t="str">
        <f>IF(ISBLANK(E6),"",IF(ISNUMBER(E6),"Weryfikacja bieżącego wiersza: OK","Błąd: Wartość w kolumnie B musi być liczbą"))</f>
        <v/>
      </c>
    </row>
    <row r="7" spans="2:7" x14ac:dyDescent="0.25">
      <c r="B7" s="709" t="s">
        <v>1909</v>
      </c>
      <c r="C7" s="978" t="s">
        <v>1910</v>
      </c>
      <c r="D7" s="792"/>
      <c r="E7" s="793"/>
      <c r="F7" s="185" t="str">
        <f>IF(COUNTBLANK(D7:E7)=2,"",IF(COUNTBLANK(D7:E7)=0, "Weryfikacja wiersza OK", "Należy wypełnić wszystkie pola w bieżącym wierszu"))</f>
        <v/>
      </c>
      <c r="G7" s="148" t="str">
        <f t="shared" ref="G7:G14" si="0">IF(ISBLANK(E7),"",IF(ISNUMBER(E7),"Weryfikacja bieżącego wiersza: OK","Błąd: Wartość w kolumnie B musi być liczbą"))</f>
        <v/>
      </c>
    </row>
    <row r="8" spans="2:7" x14ac:dyDescent="0.25">
      <c r="B8" s="711" t="s">
        <v>1911</v>
      </c>
      <c r="C8" s="658" t="s">
        <v>1912</v>
      </c>
      <c r="D8" s="797"/>
      <c r="E8" s="798"/>
      <c r="F8" s="185" t="str">
        <f t="shared" ref="F8:F30" si="1">IF(COUNTBLANK(D8:E8)=2,"",IF(COUNTBLANK(D8:E8)=0, "Weryfikacja wiersza OK", "Należy wypełnić wszystkie pola w bieżącym wierszu"))</f>
        <v/>
      </c>
      <c r="G8" s="148" t="str">
        <f t="shared" si="0"/>
        <v/>
      </c>
    </row>
    <row r="9" spans="2:7" x14ac:dyDescent="0.25">
      <c r="B9" s="711" t="s">
        <v>1913</v>
      </c>
      <c r="C9" s="744" t="s">
        <v>1914</v>
      </c>
      <c r="D9" s="797"/>
      <c r="E9" s="798"/>
      <c r="F9" s="185" t="str">
        <f t="shared" si="1"/>
        <v/>
      </c>
      <c r="G9" s="148" t="str">
        <f t="shared" si="0"/>
        <v/>
      </c>
    </row>
    <row r="10" spans="2:7" x14ac:dyDescent="0.25">
      <c r="B10" s="711" t="s">
        <v>1915</v>
      </c>
      <c r="C10" s="744" t="s">
        <v>1916</v>
      </c>
      <c r="D10" s="797"/>
      <c r="E10" s="798"/>
      <c r="F10" s="185" t="str">
        <f t="shared" si="1"/>
        <v/>
      </c>
      <c r="G10" s="148" t="str">
        <f t="shared" si="0"/>
        <v/>
      </c>
    </row>
    <row r="11" spans="2:7" x14ac:dyDescent="0.25">
      <c r="B11" s="711" t="s">
        <v>1917</v>
      </c>
      <c r="C11" s="658" t="s">
        <v>1918</v>
      </c>
      <c r="D11" s="797"/>
      <c r="E11" s="798"/>
      <c r="F11" s="185" t="str">
        <f t="shared" si="1"/>
        <v/>
      </c>
      <c r="G11" s="148" t="str">
        <f t="shared" si="0"/>
        <v/>
      </c>
    </row>
    <row r="12" spans="2:7" x14ac:dyDescent="0.25">
      <c r="B12" s="711" t="s">
        <v>1919</v>
      </c>
      <c r="C12" s="744" t="s">
        <v>1920</v>
      </c>
      <c r="D12" s="797"/>
      <c r="E12" s="798"/>
      <c r="F12" s="185" t="str">
        <f t="shared" si="1"/>
        <v/>
      </c>
      <c r="G12" s="148" t="str">
        <f t="shared" si="0"/>
        <v/>
      </c>
    </row>
    <row r="13" spans="2:7" ht="15.75" thickBot="1" x14ac:dyDescent="0.3">
      <c r="B13" s="799" t="s">
        <v>1921</v>
      </c>
      <c r="C13" s="1071" t="s">
        <v>1922</v>
      </c>
      <c r="D13" s="801"/>
      <c r="E13" s="802"/>
      <c r="F13" s="185" t="str">
        <f t="shared" si="1"/>
        <v/>
      </c>
      <c r="G13" s="148" t="str">
        <f t="shared" si="0"/>
        <v/>
      </c>
    </row>
    <row r="14" spans="2:7" ht="15.75" thickBot="1" x14ac:dyDescent="0.3">
      <c r="B14" s="1036" t="s">
        <v>1923</v>
      </c>
      <c r="C14" s="804" t="s">
        <v>107</v>
      </c>
      <c r="D14" s="805"/>
      <c r="E14" s="1019"/>
      <c r="F14" s="185" t="str">
        <f t="shared" si="1"/>
        <v/>
      </c>
      <c r="G14" s="148" t="str">
        <f t="shared" si="0"/>
        <v/>
      </c>
    </row>
    <row r="15" spans="2:7" x14ac:dyDescent="0.25">
      <c r="B15" s="709" t="s">
        <v>1924</v>
      </c>
      <c r="C15" s="978" t="s">
        <v>66</v>
      </c>
      <c r="D15" s="792"/>
      <c r="E15" s="793"/>
      <c r="F15" s="185" t="str">
        <f t="shared" si="1"/>
        <v/>
      </c>
      <c r="G15" s="148"/>
    </row>
    <row r="16" spans="2:7" x14ac:dyDescent="0.25">
      <c r="B16" s="711" t="s">
        <v>1925</v>
      </c>
      <c r="C16" s="658" t="s">
        <v>77</v>
      </c>
      <c r="D16" s="797"/>
      <c r="E16" s="798"/>
      <c r="F16" s="185" t="str">
        <f t="shared" si="1"/>
        <v/>
      </c>
      <c r="G16" s="148"/>
    </row>
    <row r="17" spans="2:7" x14ac:dyDescent="0.25">
      <c r="B17" s="711" t="s">
        <v>1926</v>
      </c>
      <c r="C17" s="744" t="s">
        <v>1914</v>
      </c>
      <c r="D17" s="797"/>
      <c r="E17" s="798"/>
      <c r="F17" s="185" t="str">
        <f t="shared" si="1"/>
        <v/>
      </c>
      <c r="G17" s="148"/>
    </row>
    <row r="18" spans="2:7" x14ac:dyDescent="0.25">
      <c r="B18" s="711" t="s">
        <v>1927</v>
      </c>
      <c r="C18" s="744" t="s">
        <v>1928</v>
      </c>
      <c r="D18" s="797"/>
      <c r="E18" s="798"/>
      <c r="F18" s="185" t="str">
        <f t="shared" si="1"/>
        <v/>
      </c>
      <c r="G18" s="148"/>
    </row>
    <row r="19" spans="2:7" x14ac:dyDescent="0.25">
      <c r="B19" s="711" t="s">
        <v>1929</v>
      </c>
      <c r="C19" s="744" t="s">
        <v>1930</v>
      </c>
      <c r="D19" s="797"/>
      <c r="E19" s="798"/>
      <c r="F19" s="185" t="str">
        <f t="shared" si="1"/>
        <v/>
      </c>
      <c r="G19" s="148"/>
    </row>
    <row r="20" spans="2:7" x14ac:dyDescent="0.25">
      <c r="B20" s="711" t="s">
        <v>1931</v>
      </c>
      <c r="C20" s="658" t="s">
        <v>3333</v>
      </c>
      <c r="D20" s="797"/>
      <c r="E20" s="798"/>
      <c r="F20" s="185" t="str">
        <f t="shared" si="1"/>
        <v/>
      </c>
      <c r="G20" s="148"/>
    </row>
    <row r="21" spans="2:7" x14ac:dyDescent="0.25">
      <c r="B21" s="711" t="s">
        <v>1932</v>
      </c>
      <c r="C21" s="744" t="s">
        <v>1933</v>
      </c>
      <c r="D21" s="797"/>
      <c r="E21" s="798"/>
      <c r="F21" s="185" t="str">
        <f t="shared" si="1"/>
        <v/>
      </c>
      <c r="G21" s="148"/>
    </row>
    <row r="22" spans="2:7" x14ac:dyDescent="0.25">
      <c r="B22" s="711" t="s">
        <v>1934</v>
      </c>
      <c r="C22" s="744" t="s">
        <v>1935</v>
      </c>
      <c r="D22" s="1095"/>
      <c r="E22" s="798"/>
      <c r="F22" s="185" t="str">
        <f>IF(ISBLANK(E22),"",IF(ISNUMBER(E22),"Weryfikacja wiersza OK","Błąd: Wartość w kolumnie B musi być liczbą"))</f>
        <v/>
      </c>
      <c r="G22" s="148"/>
    </row>
    <row r="23" spans="2:7" x14ac:dyDescent="0.25">
      <c r="B23" s="711" t="s">
        <v>1936</v>
      </c>
      <c r="C23" s="658" t="s">
        <v>65</v>
      </c>
      <c r="D23" s="797"/>
      <c r="E23" s="798"/>
      <c r="F23" s="185" t="str">
        <f t="shared" si="1"/>
        <v/>
      </c>
      <c r="G23" s="148"/>
    </row>
    <row r="24" spans="2:7" x14ac:dyDescent="0.25">
      <c r="B24" s="711" t="s">
        <v>1937</v>
      </c>
      <c r="C24" s="744" t="s">
        <v>1914</v>
      </c>
      <c r="D24" s="797"/>
      <c r="E24" s="798"/>
      <c r="F24" s="185" t="str">
        <f t="shared" si="1"/>
        <v/>
      </c>
      <c r="G24" s="148"/>
    </row>
    <row r="25" spans="2:7" x14ac:dyDescent="0.25">
      <c r="B25" s="711" t="s">
        <v>1938</v>
      </c>
      <c r="C25" s="744" t="s">
        <v>1928</v>
      </c>
      <c r="D25" s="797"/>
      <c r="E25" s="798"/>
      <c r="F25" s="185" t="str">
        <f t="shared" si="1"/>
        <v/>
      </c>
      <c r="G25" s="148"/>
    </row>
    <row r="26" spans="2:7" x14ac:dyDescent="0.25">
      <c r="B26" s="711" t="s">
        <v>1939</v>
      </c>
      <c r="C26" s="744" t="s">
        <v>1930</v>
      </c>
      <c r="D26" s="797"/>
      <c r="E26" s="798"/>
      <c r="F26" s="185" t="str">
        <f t="shared" si="1"/>
        <v/>
      </c>
      <c r="G26" s="148"/>
    </row>
    <row r="27" spans="2:7" x14ac:dyDescent="0.25">
      <c r="B27" s="711" t="s">
        <v>1940</v>
      </c>
      <c r="C27" s="658" t="s">
        <v>1941</v>
      </c>
      <c r="D27" s="797"/>
      <c r="E27" s="798"/>
      <c r="F27" s="185" t="str">
        <f t="shared" si="1"/>
        <v/>
      </c>
      <c r="G27" s="148"/>
    </row>
    <row r="28" spans="2:7" x14ac:dyDescent="0.25">
      <c r="B28" s="711" t="s">
        <v>1942</v>
      </c>
      <c r="C28" s="744" t="s">
        <v>1914</v>
      </c>
      <c r="D28" s="797"/>
      <c r="E28" s="798"/>
      <c r="F28" s="185" t="str">
        <f t="shared" si="1"/>
        <v/>
      </c>
      <c r="G28" s="148"/>
    </row>
    <row r="29" spans="2:7" x14ac:dyDescent="0.25">
      <c r="B29" s="711" t="s">
        <v>1943</v>
      </c>
      <c r="C29" s="744" t="s">
        <v>1928</v>
      </c>
      <c r="D29" s="797"/>
      <c r="E29" s="798"/>
      <c r="F29" s="185" t="str">
        <f t="shared" si="1"/>
        <v/>
      </c>
      <c r="G29" s="148"/>
    </row>
    <row r="30" spans="2:7" ht="15.75" thickBot="1" x14ac:dyDescent="0.3">
      <c r="B30" s="712" t="s">
        <v>1944</v>
      </c>
      <c r="C30" s="1073" t="s">
        <v>1930</v>
      </c>
      <c r="D30" s="1021"/>
      <c r="E30" s="1023"/>
      <c r="F30" s="185" t="str">
        <f t="shared" si="1"/>
        <v/>
      </c>
      <c r="G30" s="148"/>
    </row>
    <row r="32" spans="2:7" x14ac:dyDescent="0.25">
      <c r="C32" s="2" t="s">
        <v>3590</v>
      </c>
    </row>
    <row r="33" spans="3:5" x14ac:dyDescent="0.25">
      <c r="C33" t="s">
        <v>1911</v>
      </c>
      <c r="D33" s="601" t="str">
        <f>IF(D8="","",IF(ROUND(SUM(D9:D10),2)=ROUND(D8,2),"OK","Błąd sumy częściowej"))</f>
        <v/>
      </c>
      <c r="E33" s="601"/>
    </row>
    <row r="34" spans="3:5" x14ac:dyDescent="0.25">
      <c r="C34" t="s">
        <v>1917</v>
      </c>
      <c r="D34" s="601" t="str">
        <f>IF(D11="","",IF(ROUND(SUM(D12:D13),2)=ROUND(D11,2),"OK","Błąd sumy częściowej"))</f>
        <v/>
      </c>
      <c r="E34" s="601"/>
    </row>
    <row r="35" spans="3:5" x14ac:dyDescent="0.25">
      <c r="C35" t="s">
        <v>1923</v>
      </c>
      <c r="D35" s="601" t="str">
        <f>IF(D14="","",IF(ROUND(SUM(D15,D16,D23,D27),2)=ROUND(D14,2),"OK","Błąd sumy częściowej"))</f>
        <v/>
      </c>
      <c r="E35" s="601"/>
    </row>
    <row r="36" spans="3:5" x14ac:dyDescent="0.25">
      <c r="C36" t="s">
        <v>1925</v>
      </c>
      <c r="D36" s="601" t="str">
        <f>IF(D16="","",IF(ROUND(SUM(D17:D19),2)=ROUND(D16,2),"OK","Błąd sumy częściowej"))</f>
        <v/>
      </c>
      <c r="E36" s="601"/>
    </row>
    <row r="37" spans="3:5" x14ac:dyDescent="0.25">
      <c r="C37" t="s">
        <v>1936</v>
      </c>
      <c r="D37" s="601" t="str">
        <f>IF(D23="","",IF(ROUND(SUM(D24:D26),2)=ROUND(D23,2),"OK","Błąd sumy częściowej"))</f>
        <v/>
      </c>
      <c r="E37" s="601"/>
    </row>
    <row r="38" spans="3:5" x14ac:dyDescent="0.25">
      <c r="C38" t="s">
        <v>1940</v>
      </c>
      <c r="D38" s="601" t="str">
        <f>IF(D27="","",IF(ROUND(SUM(D28:D30),2)=ROUND(D27,2),"OK","Błąd sumy częściowej"))</f>
        <v/>
      </c>
      <c r="E38" s="601"/>
    </row>
    <row r="40" spans="3:5" x14ac:dyDescent="0.25">
      <c r="C40" s="18" t="s">
        <v>3617</v>
      </c>
      <c r="D40" s="601" t="str">
        <f>IF(COUNTBLANK(F6:F30)=25,"",IF(AND(COUNTIF(F6:F30,"Weryfikacja wiersza OK")=25,COUNTIF(D33:E38,"OK")=6),"Arkusz jest zwalidowany poprawnie","Arkusz jest niepoprawny"))</f>
        <v/>
      </c>
    </row>
  </sheetData>
  <mergeCells count="1">
    <mergeCell ref="B4:C5"/>
  </mergeCells>
  <conditionalFormatting sqref="G6">
    <cfRule type="containsText" dxfId="183" priority="10" operator="containsText" text="Weryfikacja wiersza OK">
      <formula>NOT(ISERROR(SEARCH("Weryfikacja wiersza OK",G6)))</formula>
    </cfRule>
  </conditionalFormatting>
  <conditionalFormatting sqref="G7:G30">
    <cfRule type="containsText" dxfId="182" priority="6" operator="containsText" text="Weryfikacja bieżącego wiersza: OK">
      <formula>NOT(ISERROR(SEARCH("Weryfikacja bieżącego wiersza: OK",G7)))</formula>
    </cfRule>
  </conditionalFormatting>
  <conditionalFormatting sqref="D33:E38">
    <cfRule type="containsText" dxfId="181" priority="5" operator="containsText" text="OK">
      <formula>NOT(ISERROR(SEARCH("OK",D33)))</formula>
    </cfRule>
  </conditionalFormatting>
  <conditionalFormatting sqref="F6:F21">
    <cfRule type="containsText" dxfId="180" priority="4" operator="containsText" text="Weryfikacja wiersza OK">
      <formula>NOT(ISERROR(SEARCH("Weryfikacja wiersza OK",F6)))</formula>
    </cfRule>
  </conditionalFormatting>
  <conditionalFormatting sqref="F23:F30">
    <cfRule type="containsText" dxfId="179" priority="3" operator="containsText" text="Weryfikacja wiersza OK">
      <formula>NOT(ISERROR(SEARCH("Weryfikacja wiersza OK",F23)))</formula>
    </cfRule>
  </conditionalFormatting>
  <conditionalFormatting sqref="D40">
    <cfRule type="containsText" dxfId="178" priority="2" operator="containsText" text="Arkusz jest zwalidowany poprawnie">
      <formula>NOT(ISERROR(SEARCH("Arkusz jest zwalidowany poprawnie",D40)))</formula>
    </cfRule>
  </conditionalFormatting>
  <conditionalFormatting sqref="F22">
    <cfRule type="containsText" dxfId="177" priority="1" operator="containsText" text="Weryfikacja wiersza OK">
      <formula>NOT(ISERROR(SEARCH("Weryfikacja wiersza OK",F22)))</formula>
    </cfRule>
  </conditionalFormatting>
  <pageMargins left="0.7" right="0.7" top="0.75" bottom="0.75" header="0.3" footer="0.3"/>
  <pageSetup paperSize="9" orientation="portrait" r:id="rId1"/>
  <ignoredErrors>
    <ignoredError sqref="F22" formula="1"/>
  </ignoredError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topLeftCell="A17" zoomScale="90" zoomScaleNormal="90" workbookViewId="0">
      <selection activeCell="D52" sqref="D52"/>
    </sheetView>
  </sheetViews>
  <sheetFormatPr defaultRowHeight="15" x14ac:dyDescent="0.25"/>
  <cols>
    <col min="2" max="2" width="13.7109375" customWidth="1"/>
    <col min="3" max="3" width="57.5703125" customWidth="1"/>
    <col min="4" max="4" width="15.5703125" bestFit="1" customWidth="1"/>
    <col min="5" max="5" width="13.7109375" customWidth="1"/>
  </cols>
  <sheetData>
    <row r="1" spans="2:7" ht="15.75" x14ac:dyDescent="0.25">
      <c r="B1" s="1" t="s">
        <v>1</v>
      </c>
    </row>
    <row r="2" spans="2:7" x14ac:dyDescent="0.25">
      <c r="B2" s="6" t="s">
        <v>1946</v>
      </c>
    </row>
    <row r="3" spans="2:7" ht="15.75" thickBot="1" x14ac:dyDescent="0.3"/>
    <row r="4" spans="2:7" ht="60" x14ac:dyDescent="0.25">
      <c r="B4" s="1394"/>
      <c r="C4" s="1395"/>
      <c r="D4" s="785" t="s">
        <v>1947</v>
      </c>
      <c r="E4" s="787" t="s">
        <v>1948</v>
      </c>
    </row>
    <row r="5" spans="2:7" ht="15.75" thickBot="1" x14ac:dyDescent="0.3">
      <c r="B5" s="1398"/>
      <c r="C5" s="1399"/>
      <c r="D5" s="999" t="s">
        <v>145</v>
      </c>
      <c r="E5" s="1001" t="s">
        <v>146</v>
      </c>
    </row>
    <row r="6" spans="2:7" x14ac:dyDescent="0.25">
      <c r="B6" s="1096" t="s">
        <v>1949</v>
      </c>
      <c r="C6" s="824" t="s">
        <v>1950</v>
      </c>
      <c r="D6" s="1097"/>
      <c r="E6" s="1098"/>
      <c r="F6" s="185" t="str">
        <f>IF(COUNTBLANK(D6:E6)=2,"",IF(COUNTBLANK(D6:E6)=0, "Weryfikacja wiersza OK", "Należy wypełnić wszystkie pola w bieżącym wierszu"))</f>
        <v/>
      </c>
      <c r="G6" s="148"/>
    </row>
    <row r="7" spans="2:7" x14ac:dyDescent="0.25">
      <c r="B7" s="711" t="s">
        <v>1951</v>
      </c>
      <c r="C7" s="658" t="s">
        <v>1952</v>
      </c>
      <c r="D7" s="797"/>
      <c r="E7" s="798"/>
      <c r="F7" s="185" t="str">
        <f t="shared" ref="F7:F45" si="0">IF(COUNTBLANK(D7:E7)=2,"",IF(COUNTBLANK(D7:E7)=0, "Weryfikacja wiersza OK", "Należy wypełnić wszystkie pola w bieżącym wierszu"))</f>
        <v/>
      </c>
      <c r="G7" s="148"/>
    </row>
    <row r="8" spans="2:7" x14ac:dyDescent="0.25">
      <c r="B8" s="711" t="s">
        <v>1953</v>
      </c>
      <c r="C8" s="658" t="s">
        <v>1954</v>
      </c>
      <c r="D8" s="797"/>
      <c r="E8" s="798"/>
      <c r="F8" s="185" t="str">
        <f t="shared" si="0"/>
        <v/>
      </c>
      <c r="G8" s="148"/>
    </row>
    <row r="9" spans="2:7" x14ac:dyDescent="0.25">
      <c r="B9" s="711" t="s">
        <v>1955</v>
      </c>
      <c r="C9" s="658" t="s">
        <v>3334</v>
      </c>
      <c r="D9" s="797"/>
      <c r="E9" s="798"/>
      <c r="F9" s="185" t="str">
        <f t="shared" si="0"/>
        <v/>
      </c>
      <c r="G9" s="148"/>
    </row>
    <row r="10" spans="2:7" x14ac:dyDescent="0.25">
      <c r="B10" s="711" t="s">
        <v>1956</v>
      </c>
      <c r="C10" s="658" t="s">
        <v>3335</v>
      </c>
      <c r="D10" s="797"/>
      <c r="E10" s="798"/>
      <c r="F10" s="185" t="str">
        <f t="shared" si="0"/>
        <v/>
      </c>
      <c r="G10" s="148"/>
    </row>
    <row r="11" spans="2:7" x14ac:dyDescent="0.25">
      <c r="B11" s="711" t="s">
        <v>1957</v>
      </c>
      <c r="C11" s="658" t="s">
        <v>1958</v>
      </c>
      <c r="D11" s="797"/>
      <c r="E11" s="798"/>
      <c r="F11" s="185" t="str">
        <f t="shared" si="0"/>
        <v/>
      </c>
      <c r="G11" s="148"/>
    </row>
    <row r="12" spans="2:7" ht="15.75" thickBot="1" x14ac:dyDescent="0.3">
      <c r="B12" s="712" t="s">
        <v>1959</v>
      </c>
      <c r="C12" s="980" t="s">
        <v>1960</v>
      </c>
      <c r="D12" s="1021"/>
      <c r="E12" s="1023"/>
      <c r="F12" s="185" t="str">
        <f t="shared" si="0"/>
        <v/>
      </c>
      <c r="G12" s="148"/>
    </row>
    <row r="13" spans="2:7" x14ac:dyDescent="0.25">
      <c r="B13" s="1099" t="s">
        <v>1961</v>
      </c>
      <c r="C13" s="1100" t="s">
        <v>107</v>
      </c>
      <c r="D13" s="1262"/>
      <c r="E13" s="1263"/>
      <c r="F13" s="185" t="str">
        <f t="shared" si="0"/>
        <v/>
      </c>
      <c r="G13" s="148"/>
    </row>
    <row r="14" spans="2:7" x14ac:dyDescent="0.25">
      <c r="B14" s="1101" t="s">
        <v>1962</v>
      </c>
      <c r="C14" s="1102" t="s">
        <v>77</v>
      </c>
      <c r="D14" s="1264"/>
      <c r="E14" s="1265"/>
      <c r="F14" s="185" t="str">
        <f t="shared" si="0"/>
        <v/>
      </c>
      <c r="G14" s="148"/>
    </row>
    <row r="15" spans="2:7" x14ac:dyDescent="0.25">
      <c r="B15" s="711" t="s">
        <v>1963</v>
      </c>
      <c r="C15" s="744" t="s">
        <v>1964</v>
      </c>
      <c r="D15" s="1030"/>
      <c r="E15" s="701"/>
      <c r="F15" s="185" t="str">
        <f t="shared" si="0"/>
        <v/>
      </c>
      <c r="G15" s="148"/>
    </row>
    <row r="16" spans="2:7" x14ac:dyDescent="0.25">
      <c r="B16" s="711" t="s">
        <v>1965</v>
      </c>
      <c r="C16" s="1103" t="s">
        <v>1966</v>
      </c>
      <c r="D16" s="1030"/>
      <c r="E16" s="701"/>
      <c r="F16" s="185" t="str">
        <f t="shared" si="0"/>
        <v/>
      </c>
      <c r="G16" s="148"/>
    </row>
    <row r="17" spans="2:7" x14ac:dyDescent="0.25">
      <c r="B17" s="711" t="s">
        <v>1967</v>
      </c>
      <c r="C17" s="1103" t="s">
        <v>1968</v>
      </c>
      <c r="D17" s="1030"/>
      <c r="E17" s="701"/>
      <c r="F17" s="185" t="str">
        <f t="shared" si="0"/>
        <v/>
      </c>
      <c r="G17" s="148"/>
    </row>
    <row r="18" spans="2:7" x14ac:dyDescent="0.25">
      <c r="B18" s="711" t="s">
        <v>1969</v>
      </c>
      <c r="C18" s="1103" t="s">
        <v>1970</v>
      </c>
      <c r="D18" s="1030"/>
      <c r="E18" s="701"/>
      <c r="F18" s="185" t="str">
        <f t="shared" si="0"/>
        <v/>
      </c>
      <c r="G18" s="148"/>
    </row>
    <row r="19" spans="2:7" x14ac:dyDescent="0.25">
      <c r="B19" s="711" t="s">
        <v>1971</v>
      </c>
      <c r="C19" s="1103" t="s">
        <v>1972</v>
      </c>
      <c r="D19" s="1030"/>
      <c r="E19" s="701"/>
      <c r="F19" s="185" t="str">
        <f t="shared" si="0"/>
        <v/>
      </c>
      <c r="G19" s="148"/>
    </row>
    <row r="20" spans="2:7" x14ac:dyDescent="0.25">
      <c r="B20" s="711" t="s">
        <v>1973</v>
      </c>
      <c r="C20" s="744" t="s">
        <v>1974</v>
      </c>
      <c r="D20" s="1030"/>
      <c r="E20" s="701"/>
      <c r="F20" s="185" t="str">
        <f t="shared" si="0"/>
        <v/>
      </c>
      <c r="G20" s="148"/>
    </row>
    <row r="21" spans="2:7" x14ac:dyDescent="0.25">
      <c r="B21" s="711" t="s">
        <v>1975</v>
      </c>
      <c r="C21" s="1103" t="s">
        <v>1966</v>
      </c>
      <c r="D21" s="1030"/>
      <c r="E21" s="701"/>
      <c r="F21" s="185" t="str">
        <f t="shared" si="0"/>
        <v/>
      </c>
      <c r="G21" s="148"/>
    </row>
    <row r="22" spans="2:7" x14ac:dyDescent="0.25">
      <c r="B22" s="711" t="s">
        <v>1976</v>
      </c>
      <c r="C22" s="1103" t="s">
        <v>1968</v>
      </c>
      <c r="D22" s="1030"/>
      <c r="E22" s="701"/>
      <c r="F22" s="185" t="str">
        <f t="shared" si="0"/>
        <v/>
      </c>
      <c r="G22" s="148"/>
    </row>
    <row r="23" spans="2:7" x14ac:dyDescent="0.25">
      <c r="B23" s="711" t="s">
        <v>1977</v>
      </c>
      <c r="C23" s="1103" t="s">
        <v>1970</v>
      </c>
      <c r="D23" s="1030"/>
      <c r="E23" s="701"/>
      <c r="F23" s="185" t="str">
        <f t="shared" si="0"/>
        <v/>
      </c>
      <c r="G23" s="148"/>
    </row>
    <row r="24" spans="2:7" x14ac:dyDescent="0.25">
      <c r="B24" s="799" t="s">
        <v>1978</v>
      </c>
      <c r="C24" s="1104" t="s">
        <v>1972</v>
      </c>
      <c r="D24" s="1093"/>
      <c r="E24" s="1189"/>
      <c r="F24" s="185" t="str">
        <f t="shared" si="0"/>
        <v/>
      </c>
      <c r="G24" s="148"/>
    </row>
    <row r="25" spans="2:7" x14ac:dyDescent="0.25">
      <c r="B25" s="1101" t="s">
        <v>1979</v>
      </c>
      <c r="C25" s="1102" t="s">
        <v>65</v>
      </c>
      <c r="D25" s="1264"/>
      <c r="E25" s="1265"/>
      <c r="F25" s="185" t="str">
        <f t="shared" si="0"/>
        <v/>
      </c>
      <c r="G25" s="148"/>
    </row>
    <row r="26" spans="2:7" x14ac:dyDescent="0.25">
      <c r="B26" s="711" t="s">
        <v>1980</v>
      </c>
      <c r="C26" s="744" t="s">
        <v>1964</v>
      </c>
      <c r="D26" s="1030"/>
      <c r="E26" s="701"/>
      <c r="F26" s="185" t="str">
        <f t="shared" si="0"/>
        <v/>
      </c>
      <c r="G26" s="148"/>
    </row>
    <row r="27" spans="2:7" x14ac:dyDescent="0.25">
      <c r="B27" s="711" t="s">
        <v>1981</v>
      </c>
      <c r="C27" s="1103" t="s">
        <v>1966</v>
      </c>
      <c r="D27" s="1030"/>
      <c r="E27" s="701"/>
      <c r="F27" s="185" t="str">
        <f t="shared" si="0"/>
        <v/>
      </c>
      <c r="G27" s="148"/>
    </row>
    <row r="28" spans="2:7" x14ac:dyDescent="0.25">
      <c r="B28" s="711" t="s">
        <v>1982</v>
      </c>
      <c r="C28" s="1103" t="s">
        <v>1968</v>
      </c>
      <c r="D28" s="1030"/>
      <c r="E28" s="701"/>
      <c r="F28" s="185" t="str">
        <f t="shared" si="0"/>
        <v/>
      </c>
      <c r="G28" s="148"/>
    </row>
    <row r="29" spans="2:7" x14ac:dyDescent="0.25">
      <c r="B29" s="711" t="s">
        <v>1983</v>
      </c>
      <c r="C29" s="1103" t="s">
        <v>1970</v>
      </c>
      <c r="D29" s="1030"/>
      <c r="E29" s="701"/>
      <c r="F29" s="185" t="str">
        <f t="shared" si="0"/>
        <v/>
      </c>
      <c r="G29" s="148"/>
    </row>
    <row r="30" spans="2:7" x14ac:dyDescent="0.25">
      <c r="B30" s="711" t="s">
        <v>1984</v>
      </c>
      <c r="C30" s="1103" t="s">
        <v>1972</v>
      </c>
      <c r="D30" s="1030"/>
      <c r="E30" s="701"/>
      <c r="F30" s="185" t="str">
        <f t="shared" si="0"/>
        <v/>
      </c>
      <c r="G30" s="148"/>
    </row>
    <row r="31" spans="2:7" x14ac:dyDescent="0.25">
      <c r="B31" s="711" t="s">
        <v>1985</v>
      </c>
      <c r="C31" s="744" t="s">
        <v>1974</v>
      </c>
      <c r="D31" s="1030"/>
      <c r="E31" s="701"/>
      <c r="F31" s="185" t="str">
        <f t="shared" si="0"/>
        <v/>
      </c>
      <c r="G31" s="148"/>
    </row>
    <row r="32" spans="2:7" x14ac:dyDescent="0.25">
      <c r="B32" s="711" t="s">
        <v>1986</v>
      </c>
      <c r="C32" s="1103" t="s">
        <v>1966</v>
      </c>
      <c r="D32" s="1030"/>
      <c r="E32" s="701"/>
      <c r="F32" s="185" t="str">
        <f t="shared" si="0"/>
        <v/>
      </c>
      <c r="G32" s="148"/>
    </row>
    <row r="33" spans="2:7" x14ac:dyDescent="0.25">
      <c r="B33" s="711" t="s">
        <v>1987</v>
      </c>
      <c r="C33" s="1103" t="s">
        <v>1968</v>
      </c>
      <c r="D33" s="1030"/>
      <c r="E33" s="701"/>
      <c r="F33" s="185" t="str">
        <f t="shared" si="0"/>
        <v/>
      </c>
      <c r="G33" s="148"/>
    </row>
    <row r="34" spans="2:7" x14ac:dyDescent="0.25">
      <c r="B34" s="711" t="s">
        <v>1988</v>
      </c>
      <c r="C34" s="1103" t="s">
        <v>1970</v>
      </c>
      <c r="D34" s="1030"/>
      <c r="E34" s="701"/>
      <c r="F34" s="185" t="str">
        <f t="shared" si="0"/>
        <v/>
      </c>
      <c r="G34" s="148"/>
    </row>
    <row r="35" spans="2:7" x14ac:dyDescent="0.25">
      <c r="B35" s="799" t="s">
        <v>1989</v>
      </c>
      <c r="C35" s="1104" t="s">
        <v>1972</v>
      </c>
      <c r="D35" s="1093"/>
      <c r="E35" s="1189"/>
      <c r="F35" s="185" t="str">
        <f t="shared" si="0"/>
        <v/>
      </c>
      <c r="G35" s="148"/>
    </row>
    <row r="36" spans="2:7" x14ac:dyDescent="0.25">
      <c r="B36" s="1101" t="s">
        <v>1990</v>
      </c>
      <c r="C36" s="1102" t="s">
        <v>1991</v>
      </c>
      <c r="D36" s="1264"/>
      <c r="E36" s="1265"/>
      <c r="F36" s="185" t="str">
        <f t="shared" si="0"/>
        <v/>
      </c>
      <c r="G36" s="148"/>
    </row>
    <row r="37" spans="2:7" x14ac:dyDescent="0.25">
      <c r="B37" s="711" t="s">
        <v>1992</v>
      </c>
      <c r="C37" s="744" t="s">
        <v>1966</v>
      </c>
      <c r="D37" s="1030"/>
      <c r="E37" s="701"/>
      <c r="F37" s="185" t="str">
        <f t="shared" si="0"/>
        <v/>
      </c>
      <c r="G37" s="148"/>
    </row>
    <row r="38" spans="2:7" x14ac:dyDescent="0.25">
      <c r="B38" s="711" t="s">
        <v>1993</v>
      </c>
      <c r="C38" s="744" t="s">
        <v>1968</v>
      </c>
      <c r="D38" s="1030"/>
      <c r="E38" s="701"/>
      <c r="F38" s="185" t="str">
        <f t="shared" si="0"/>
        <v/>
      </c>
      <c r="G38" s="148"/>
    </row>
    <row r="39" spans="2:7" x14ac:dyDescent="0.25">
      <c r="B39" s="711" t="s">
        <v>1994</v>
      </c>
      <c r="C39" s="744" t="s">
        <v>1970</v>
      </c>
      <c r="D39" s="1030"/>
      <c r="E39" s="701"/>
      <c r="F39" s="185" t="str">
        <f t="shared" si="0"/>
        <v/>
      </c>
      <c r="G39" s="148"/>
    </row>
    <row r="40" spans="2:7" x14ac:dyDescent="0.25">
      <c r="B40" s="799" t="s">
        <v>1995</v>
      </c>
      <c r="C40" s="1071" t="s">
        <v>1972</v>
      </c>
      <c r="D40" s="1093"/>
      <c r="E40" s="1189"/>
      <c r="F40" s="185" t="str">
        <f t="shared" si="0"/>
        <v/>
      </c>
      <c r="G40" s="148"/>
    </row>
    <row r="41" spans="2:7" x14ac:dyDescent="0.25">
      <c r="B41" s="1101" t="s">
        <v>1996</v>
      </c>
      <c r="C41" s="1102" t="s">
        <v>82</v>
      </c>
      <c r="D41" s="1264"/>
      <c r="E41" s="1105"/>
      <c r="F41" s="185" t="str">
        <f t="shared" si="0"/>
        <v/>
      </c>
      <c r="G41" s="148"/>
    </row>
    <row r="42" spans="2:7" x14ac:dyDescent="0.25">
      <c r="B42" s="711" t="s">
        <v>1997</v>
      </c>
      <c r="C42" s="744" t="s">
        <v>1966</v>
      </c>
      <c r="D42" s="1030"/>
      <c r="E42" s="798"/>
      <c r="F42" s="185" t="str">
        <f t="shared" si="0"/>
        <v/>
      </c>
      <c r="G42" s="148"/>
    </row>
    <row r="43" spans="2:7" x14ac:dyDescent="0.25">
      <c r="B43" s="711" t="s">
        <v>1998</v>
      </c>
      <c r="C43" s="744" t="s">
        <v>1968</v>
      </c>
      <c r="D43" s="1030"/>
      <c r="E43" s="798"/>
      <c r="F43" s="185" t="str">
        <f t="shared" si="0"/>
        <v/>
      </c>
      <c r="G43" s="148"/>
    </row>
    <row r="44" spans="2:7" x14ac:dyDescent="0.25">
      <c r="B44" s="711" t="s">
        <v>1999</v>
      </c>
      <c r="C44" s="744" t="s">
        <v>1970</v>
      </c>
      <c r="D44" s="1030"/>
      <c r="E44" s="798"/>
      <c r="F44" s="185" t="str">
        <f t="shared" si="0"/>
        <v/>
      </c>
      <c r="G44" s="148"/>
    </row>
    <row r="45" spans="2:7" ht="15.75" thickBot="1" x14ac:dyDescent="0.3">
      <c r="B45" s="712" t="s">
        <v>2000</v>
      </c>
      <c r="C45" s="1073" t="s">
        <v>1972</v>
      </c>
      <c r="D45" s="1266"/>
      <c r="E45" s="1023"/>
      <c r="F45" s="185" t="str">
        <f t="shared" si="0"/>
        <v/>
      </c>
      <c r="G45" s="148"/>
    </row>
    <row r="47" spans="2:7" x14ac:dyDescent="0.25">
      <c r="C47" s="2" t="s">
        <v>3590</v>
      </c>
    </row>
    <row r="48" spans="2:7" x14ac:dyDescent="0.25">
      <c r="C48" t="s">
        <v>1949</v>
      </c>
      <c r="D48" s="601"/>
      <c r="E48" s="601" t="str">
        <f>IF(E6="","",IF(ROUND(SUM(E7:E12),2)=ROUND(E6,2),"OK","Błąd sumy częściowej"))</f>
        <v/>
      </c>
    </row>
    <row r="49" spans="3:5" x14ac:dyDescent="0.25">
      <c r="C49" t="s">
        <v>1961</v>
      </c>
      <c r="D49" s="601"/>
      <c r="E49" s="601" t="str">
        <f>IF(E13="","",IF(ROUND(SUM(E14,E25,E36,E41),2)=ROUND(E13,2),"OK","Błąd sumy częściowej"))</f>
        <v/>
      </c>
    </row>
    <row r="50" spans="3:5" x14ac:dyDescent="0.25">
      <c r="C50" t="s">
        <v>1962</v>
      </c>
      <c r="D50" s="601"/>
      <c r="E50" s="601" t="str">
        <f>IF(E14="","",IF(ROUND(SUM(E15,E20),2)=ROUND(E14,2),"OK","Błąd sumy częściowej"))</f>
        <v/>
      </c>
    </row>
    <row r="51" spans="3:5" x14ac:dyDescent="0.25">
      <c r="C51" t="s">
        <v>1963</v>
      </c>
      <c r="D51" s="601"/>
      <c r="E51" s="601" t="str">
        <f>IF(E15="","",IF(ROUND(SUM(E16:E19),2)=ROUND(E15,2),"OK","Błąd sumy częściowej"))</f>
        <v/>
      </c>
    </row>
    <row r="52" spans="3:5" x14ac:dyDescent="0.25">
      <c r="C52" t="s">
        <v>1973</v>
      </c>
      <c r="D52" s="601"/>
      <c r="E52" s="601" t="str">
        <f>IF(E20="","",IF(ROUND(SUM(E21:E24),2)=ROUND(E20,2),"OK","Błąd sumy częściowej"))</f>
        <v/>
      </c>
    </row>
    <row r="53" spans="3:5" x14ac:dyDescent="0.25">
      <c r="C53" t="s">
        <v>1979</v>
      </c>
      <c r="D53" s="601"/>
      <c r="E53" s="601" t="str">
        <f>IF(E25="","",IF(ROUND(SUM(E26,E31),2)=ROUND(E25,2),"OK","Błąd sumy częściowej"))</f>
        <v/>
      </c>
    </row>
    <row r="54" spans="3:5" x14ac:dyDescent="0.25">
      <c r="C54" t="s">
        <v>1980</v>
      </c>
      <c r="D54" s="601"/>
      <c r="E54" s="601" t="str">
        <f>IF(E26="","",IF(ROUND(SUM(E27:E30),2)=ROUND(E26,2),"OK","Błąd sumy częściowej"))</f>
        <v/>
      </c>
    </row>
    <row r="55" spans="3:5" x14ac:dyDescent="0.25">
      <c r="C55" t="s">
        <v>1985</v>
      </c>
      <c r="D55" s="601"/>
      <c r="E55" s="601" t="str">
        <f>IF(E31="","",IF(ROUND(SUM(E32:E35),2)=ROUND(E31,2),"OK","Błąd sumy częściowej"))</f>
        <v/>
      </c>
    </row>
    <row r="56" spans="3:5" x14ac:dyDescent="0.25">
      <c r="C56" t="s">
        <v>1990</v>
      </c>
      <c r="D56" s="601"/>
      <c r="E56" s="601" t="str">
        <f>IF(E36="","",IF(ROUND(SUM(E37:E40),2)=ROUND(E36,2),"OK","Błąd sumy częściowej"))</f>
        <v/>
      </c>
    </row>
    <row r="57" spans="3:5" x14ac:dyDescent="0.25">
      <c r="C57" t="s">
        <v>1996</v>
      </c>
      <c r="D57" s="601"/>
      <c r="E57" s="601" t="str">
        <f>IF(E41="","",IF(ROUND(SUM(E42:E45),2)=ROUND(E41,2),"OK","Błąd sumy częściowej"))</f>
        <v/>
      </c>
    </row>
    <row r="59" spans="3:5" x14ac:dyDescent="0.25">
      <c r="C59" s="18" t="s">
        <v>3617</v>
      </c>
      <c r="D59" s="601" t="str">
        <f>IF(COUNTBLANK(F6:F45)=40,"",IF(AND(COUNTIF(F6:F45,"Weryfikacja wiersza OK")=40,COUNTIF(D48:E57,"OK")=10),"Arkusz jest zwalidowany poprawnie","Arkusz jest niepoprawny"))</f>
        <v/>
      </c>
    </row>
  </sheetData>
  <mergeCells count="1">
    <mergeCell ref="B4:C5"/>
  </mergeCells>
  <conditionalFormatting sqref="G6:G45">
    <cfRule type="containsText" dxfId="176" priority="4" operator="containsText" text="Weryfikacja bieżącego wiersza: OK">
      <formula>NOT(ISERROR(SEARCH("Weryfikacja bieżącego wiersza: OK",G6)))</formula>
    </cfRule>
  </conditionalFormatting>
  <conditionalFormatting sqref="D48:E57">
    <cfRule type="containsText" dxfId="175" priority="3" operator="containsText" text="OK">
      <formula>NOT(ISERROR(SEARCH("OK",D48)))</formula>
    </cfRule>
  </conditionalFormatting>
  <conditionalFormatting sqref="F6:F45">
    <cfRule type="containsText" dxfId="174" priority="2" operator="containsText" text="Weryfikacja wiersza OK">
      <formula>NOT(ISERROR(SEARCH("Weryfikacja wiersza OK",F6)))</formula>
    </cfRule>
  </conditionalFormatting>
  <conditionalFormatting sqref="D59">
    <cfRule type="containsText" dxfId="173" priority="1" operator="containsText" text="Arkusz jest zwalidowany poprawnie">
      <formula>NOT(ISERROR(SEARCH("Arkusz jest zwalidowany poprawnie",D59)))</formula>
    </cfRule>
  </conditionalFormatting>
  <pageMargins left="0.7" right="0.7" top="0.75" bottom="0.75" header="0.3" footer="0.3"/>
  <pageSetup paperSize="9" orientation="portrait" r:id="rId1"/>
  <ignoredErrors>
    <ignoredError sqref="E55:E56 E52" formulaRange="1"/>
  </ignoredError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20"/>
  <sheetViews>
    <sheetView workbookViewId="0">
      <selection activeCell="AF7" sqref="AF7:AL7"/>
    </sheetView>
  </sheetViews>
  <sheetFormatPr defaultRowHeight="15" x14ac:dyDescent="0.25"/>
  <cols>
    <col min="2" max="2" width="9.28515625" customWidth="1"/>
    <col min="3" max="3" width="41.7109375" customWidth="1"/>
    <col min="4" max="38" width="5.85546875" customWidth="1"/>
    <col min="39" max="39" width="13.42578125" customWidth="1"/>
    <col min="40" max="46" width="5.85546875" customWidth="1"/>
  </cols>
  <sheetData>
    <row r="1" spans="2:39" ht="15.75" x14ac:dyDescent="0.25">
      <c r="B1" s="1" t="s">
        <v>329</v>
      </c>
    </row>
    <row r="2" spans="2:39" x14ac:dyDescent="0.25">
      <c r="B2" s="334" t="s">
        <v>2001</v>
      </c>
    </row>
    <row r="3" spans="2:39" ht="15.75" thickBot="1" x14ac:dyDescent="0.3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39" ht="18.75" customHeight="1" thickBot="1" x14ac:dyDescent="0.3">
      <c r="B4" s="1441"/>
      <c r="C4" s="1442"/>
      <c r="D4" s="1375" t="s">
        <v>45</v>
      </c>
      <c r="E4" s="1517"/>
      <c r="F4" s="1517"/>
      <c r="G4" s="1517"/>
      <c r="H4" s="1517"/>
      <c r="I4" s="1517"/>
      <c r="J4" s="1376"/>
      <c r="K4" s="1349" t="s">
        <v>46</v>
      </c>
      <c r="L4" s="1385"/>
      <c r="M4" s="1385"/>
      <c r="N4" s="1385"/>
      <c r="O4" s="1385"/>
      <c r="P4" s="1385"/>
      <c r="Q4" s="1350"/>
      <c r="R4" s="1375" t="s">
        <v>47</v>
      </c>
      <c r="S4" s="1517"/>
      <c r="T4" s="1517"/>
      <c r="U4" s="1517"/>
      <c r="V4" s="1517"/>
      <c r="W4" s="1517"/>
      <c r="X4" s="1376"/>
      <c r="Y4" s="1349" t="s">
        <v>48</v>
      </c>
      <c r="Z4" s="1385"/>
      <c r="AA4" s="1385"/>
      <c r="AB4" s="1385"/>
      <c r="AC4" s="1385"/>
      <c r="AD4" s="1385"/>
      <c r="AE4" s="1350"/>
      <c r="AF4" s="1349" t="s">
        <v>49</v>
      </c>
      <c r="AG4" s="1385"/>
      <c r="AH4" s="1385"/>
      <c r="AI4" s="1385"/>
      <c r="AJ4" s="1385"/>
      <c r="AK4" s="1385"/>
      <c r="AL4" s="1350"/>
    </row>
    <row r="5" spans="2:39" ht="119.25" customHeight="1" thickBot="1" x14ac:dyDescent="0.3">
      <c r="B5" s="1443"/>
      <c r="C5" s="1444"/>
      <c r="D5" s="8" t="s">
        <v>63</v>
      </c>
      <c r="E5" s="9" t="s">
        <v>64</v>
      </c>
      <c r="F5" s="9" t="s">
        <v>77</v>
      </c>
      <c r="G5" s="9" t="s">
        <v>133</v>
      </c>
      <c r="H5" s="9" t="s">
        <v>66</v>
      </c>
      <c r="I5" s="9" t="s">
        <v>65</v>
      </c>
      <c r="J5" s="10" t="s">
        <v>33</v>
      </c>
      <c r="K5" s="8" t="s">
        <v>63</v>
      </c>
      <c r="L5" s="9" t="s">
        <v>64</v>
      </c>
      <c r="M5" s="9" t="s">
        <v>77</v>
      </c>
      <c r="N5" s="9" t="s">
        <v>133</v>
      </c>
      <c r="O5" s="9" t="s">
        <v>66</v>
      </c>
      <c r="P5" s="9" t="s">
        <v>65</v>
      </c>
      <c r="Q5" s="10" t="s">
        <v>33</v>
      </c>
      <c r="R5" s="8" t="s">
        <v>63</v>
      </c>
      <c r="S5" s="9" t="s">
        <v>64</v>
      </c>
      <c r="T5" s="9" t="s">
        <v>77</v>
      </c>
      <c r="U5" s="9" t="s">
        <v>133</v>
      </c>
      <c r="V5" s="9" t="s">
        <v>66</v>
      </c>
      <c r="W5" s="9" t="s">
        <v>65</v>
      </c>
      <c r="X5" s="10" t="s">
        <v>33</v>
      </c>
      <c r="Y5" s="8" t="s">
        <v>63</v>
      </c>
      <c r="Z5" s="9" t="s">
        <v>64</v>
      </c>
      <c r="AA5" s="9" t="s">
        <v>77</v>
      </c>
      <c r="AB5" s="9" t="s">
        <v>133</v>
      </c>
      <c r="AC5" s="9" t="s">
        <v>66</v>
      </c>
      <c r="AD5" s="9" t="s">
        <v>65</v>
      </c>
      <c r="AE5" s="10" t="s">
        <v>33</v>
      </c>
      <c r="AF5" s="8" t="s">
        <v>63</v>
      </c>
      <c r="AG5" s="9" t="s">
        <v>64</v>
      </c>
      <c r="AH5" s="9" t="s">
        <v>77</v>
      </c>
      <c r="AI5" s="9" t="s">
        <v>133</v>
      </c>
      <c r="AJ5" s="9" t="s">
        <v>66</v>
      </c>
      <c r="AK5" s="9" t="s">
        <v>65</v>
      </c>
      <c r="AL5" s="10" t="s">
        <v>33</v>
      </c>
    </row>
    <row r="6" spans="2:39" ht="18" customHeight="1" thickBot="1" x14ac:dyDescent="0.3">
      <c r="B6" s="1445"/>
      <c r="C6" s="1446"/>
      <c r="D6" s="11" t="s">
        <v>145</v>
      </c>
      <c r="E6" s="12" t="s">
        <v>146</v>
      </c>
      <c r="F6" s="12" t="s">
        <v>147</v>
      </c>
      <c r="G6" s="13" t="s">
        <v>148</v>
      </c>
      <c r="H6" s="12" t="s">
        <v>153</v>
      </c>
      <c r="I6" s="13" t="s">
        <v>149</v>
      </c>
      <c r="J6" s="14" t="s">
        <v>258</v>
      </c>
      <c r="K6" s="11" t="s">
        <v>259</v>
      </c>
      <c r="L6" s="12" t="s">
        <v>260</v>
      </c>
      <c r="M6" s="13" t="s">
        <v>261</v>
      </c>
      <c r="N6" s="12" t="s">
        <v>262</v>
      </c>
      <c r="O6" s="15" t="s">
        <v>263</v>
      </c>
      <c r="P6" s="13" t="s">
        <v>264</v>
      </c>
      <c r="Q6" s="14" t="s">
        <v>265</v>
      </c>
      <c r="R6" s="11" t="s">
        <v>266</v>
      </c>
      <c r="S6" s="12" t="s">
        <v>267</v>
      </c>
      <c r="T6" s="12" t="s">
        <v>268</v>
      </c>
      <c r="U6" s="13" t="s">
        <v>269</v>
      </c>
      <c r="V6" s="12" t="s">
        <v>270</v>
      </c>
      <c r="W6" s="13" t="s">
        <v>271</v>
      </c>
      <c r="X6" s="14" t="s">
        <v>272</v>
      </c>
      <c r="Y6" s="11" t="s">
        <v>273</v>
      </c>
      <c r="Z6" s="12" t="s">
        <v>274</v>
      </c>
      <c r="AA6" s="13" t="s">
        <v>275</v>
      </c>
      <c r="AB6" s="12" t="s">
        <v>154</v>
      </c>
      <c r="AC6" s="15" t="s">
        <v>276</v>
      </c>
      <c r="AD6" s="13" t="s">
        <v>277</v>
      </c>
      <c r="AE6" s="14" t="s">
        <v>278</v>
      </c>
      <c r="AF6" s="11" t="s">
        <v>279</v>
      </c>
      <c r="AG6" s="12" t="s">
        <v>280</v>
      </c>
      <c r="AH6" s="13" t="s">
        <v>281</v>
      </c>
      <c r="AI6" s="12" t="s">
        <v>282</v>
      </c>
      <c r="AJ6" s="15" t="s">
        <v>283</v>
      </c>
      <c r="AK6" s="13" t="s">
        <v>284</v>
      </c>
      <c r="AL6" s="14" t="s">
        <v>285</v>
      </c>
    </row>
    <row r="7" spans="2:39" ht="21.75" customHeight="1" x14ac:dyDescent="0.25">
      <c r="B7" s="77" t="s">
        <v>189</v>
      </c>
      <c r="C7" s="36" t="s">
        <v>57</v>
      </c>
      <c r="D7" s="191"/>
      <c r="E7" s="192"/>
      <c r="F7" s="192"/>
      <c r="G7" s="192"/>
      <c r="H7" s="192"/>
      <c r="I7" s="192"/>
      <c r="J7" s="193"/>
      <c r="K7" s="181"/>
      <c r="L7" s="180"/>
      <c r="M7" s="180"/>
      <c r="N7" s="180"/>
      <c r="O7" s="180"/>
      <c r="P7" s="180"/>
      <c r="Q7" s="194"/>
      <c r="R7" s="179"/>
      <c r="S7" s="180"/>
      <c r="T7" s="180"/>
      <c r="U7" s="180"/>
      <c r="V7" s="180"/>
      <c r="W7" s="180"/>
      <c r="X7" s="194"/>
      <c r="Y7" s="179"/>
      <c r="Z7" s="180"/>
      <c r="AA7" s="180"/>
      <c r="AB7" s="180"/>
      <c r="AC7" s="180"/>
      <c r="AD7" s="180"/>
      <c r="AE7" s="194"/>
      <c r="AF7" s="179"/>
      <c r="AG7" s="180"/>
      <c r="AH7" s="180"/>
      <c r="AI7" s="180"/>
      <c r="AJ7" s="180"/>
      <c r="AK7" s="180"/>
      <c r="AL7" s="194"/>
      <c r="AM7" s="156" t="str">
        <f>IF(COUNTBLANK(D7:AL7)=35,"",IF(COUNTBLANK(D7:AL7)=0, "Weryfikacja wiersza OK", "Należy wypełnić wszystkie pola w bieżącym wierszu"))</f>
        <v/>
      </c>
    </row>
    <row r="8" spans="2:39" ht="20.25" customHeight="1" x14ac:dyDescent="0.25">
      <c r="B8" s="75" t="s">
        <v>190</v>
      </c>
      <c r="C8" s="37" t="s">
        <v>58</v>
      </c>
      <c r="D8" s="179"/>
      <c r="E8" s="180"/>
      <c r="F8" s="180"/>
      <c r="G8" s="180"/>
      <c r="H8" s="180"/>
      <c r="I8" s="180"/>
      <c r="J8" s="194"/>
      <c r="K8" s="181"/>
      <c r="L8" s="180"/>
      <c r="M8" s="180"/>
      <c r="N8" s="180"/>
      <c r="O8" s="180"/>
      <c r="P8" s="180"/>
      <c r="Q8" s="194"/>
      <c r="R8" s="179"/>
      <c r="S8" s="180"/>
      <c r="T8" s="180"/>
      <c r="U8" s="180"/>
      <c r="V8" s="180"/>
      <c r="W8" s="180"/>
      <c r="X8" s="194"/>
      <c r="Y8" s="179"/>
      <c r="Z8" s="180"/>
      <c r="AA8" s="180"/>
      <c r="AB8" s="180"/>
      <c r="AC8" s="180"/>
      <c r="AD8" s="180"/>
      <c r="AE8" s="194"/>
      <c r="AF8" s="179"/>
      <c r="AG8" s="180"/>
      <c r="AH8" s="180"/>
      <c r="AI8" s="180"/>
      <c r="AJ8" s="180"/>
      <c r="AK8" s="180"/>
      <c r="AL8" s="194"/>
      <c r="AM8" s="156" t="str">
        <f t="shared" ref="AM8:AM14" si="0">IF(COUNTBLANK(D8:AL8)=35,"",IF(COUNTBLANK(D8:AL8)=0, "Weryfikacja wiersza OK", "Należy wypełnić wszystkie pola w bieżącym wierszu"))</f>
        <v/>
      </c>
    </row>
    <row r="9" spans="2:39" ht="21.75" customHeight="1" x14ac:dyDescent="0.25">
      <c r="B9" s="74" t="s">
        <v>191</v>
      </c>
      <c r="C9" s="38" t="s">
        <v>59</v>
      </c>
      <c r="D9" s="176"/>
      <c r="E9" s="177"/>
      <c r="F9" s="177"/>
      <c r="G9" s="177"/>
      <c r="H9" s="177"/>
      <c r="I9" s="177"/>
      <c r="J9" s="195"/>
      <c r="K9" s="178"/>
      <c r="L9" s="177"/>
      <c r="M9" s="177"/>
      <c r="N9" s="177"/>
      <c r="O9" s="177"/>
      <c r="P9" s="177"/>
      <c r="Q9" s="195"/>
      <c r="R9" s="176"/>
      <c r="S9" s="177"/>
      <c r="T9" s="177"/>
      <c r="U9" s="177"/>
      <c r="V9" s="177"/>
      <c r="W9" s="177"/>
      <c r="X9" s="195"/>
      <c r="Y9" s="176"/>
      <c r="Z9" s="177"/>
      <c r="AA9" s="177"/>
      <c r="AB9" s="177"/>
      <c r="AC9" s="177"/>
      <c r="AD9" s="177"/>
      <c r="AE9" s="195"/>
      <c r="AF9" s="176"/>
      <c r="AG9" s="177"/>
      <c r="AH9" s="177"/>
      <c r="AI9" s="177"/>
      <c r="AJ9" s="177"/>
      <c r="AK9" s="177"/>
      <c r="AL9" s="195"/>
      <c r="AM9" s="156" t="str">
        <f t="shared" si="0"/>
        <v/>
      </c>
    </row>
    <row r="10" spans="2:39" ht="21.75" customHeight="1" x14ac:dyDescent="0.25">
      <c r="B10" s="78" t="s">
        <v>192</v>
      </c>
      <c r="C10" s="37" t="s">
        <v>60</v>
      </c>
      <c r="D10" s="179"/>
      <c r="E10" s="180"/>
      <c r="F10" s="180"/>
      <c r="G10" s="180"/>
      <c r="H10" s="180"/>
      <c r="I10" s="180"/>
      <c r="J10" s="194"/>
      <c r="K10" s="181"/>
      <c r="L10" s="180"/>
      <c r="M10" s="180"/>
      <c r="N10" s="180"/>
      <c r="O10" s="180"/>
      <c r="P10" s="180"/>
      <c r="Q10" s="194"/>
      <c r="R10" s="179"/>
      <c r="S10" s="180"/>
      <c r="T10" s="180"/>
      <c r="U10" s="180"/>
      <c r="V10" s="180"/>
      <c r="W10" s="180"/>
      <c r="X10" s="194"/>
      <c r="Y10" s="179"/>
      <c r="Z10" s="180"/>
      <c r="AA10" s="180"/>
      <c r="AB10" s="180"/>
      <c r="AC10" s="180"/>
      <c r="AD10" s="180"/>
      <c r="AE10" s="194"/>
      <c r="AF10" s="179"/>
      <c r="AG10" s="180"/>
      <c r="AH10" s="180"/>
      <c r="AI10" s="180"/>
      <c r="AJ10" s="180"/>
      <c r="AK10" s="180"/>
      <c r="AL10" s="194"/>
      <c r="AM10" s="156" t="str">
        <f t="shared" si="0"/>
        <v/>
      </c>
    </row>
    <row r="11" spans="2:39" ht="21.75" customHeight="1" x14ac:dyDescent="0.25">
      <c r="B11" s="74" t="s">
        <v>193</v>
      </c>
      <c r="C11" s="37" t="s">
        <v>62</v>
      </c>
      <c r="D11" s="196"/>
      <c r="E11" s="197"/>
      <c r="F11" s="198"/>
      <c r="G11" s="198"/>
      <c r="H11" s="197"/>
      <c r="I11" s="198"/>
      <c r="J11" s="199"/>
      <c r="K11" s="198"/>
      <c r="L11" s="197"/>
      <c r="M11" s="197"/>
      <c r="N11" s="197"/>
      <c r="O11" s="197"/>
      <c r="P11" s="198"/>
      <c r="Q11" s="200"/>
      <c r="R11" s="196"/>
      <c r="S11" s="197"/>
      <c r="T11" s="197"/>
      <c r="U11" s="197"/>
      <c r="V11" s="197"/>
      <c r="W11" s="197"/>
      <c r="X11" s="200"/>
      <c r="Y11" s="196"/>
      <c r="Z11" s="197"/>
      <c r="AA11" s="197"/>
      <c r="AB11" s="197"/>
      <c r="AC11" s="197"/>
      <c r="AD11" s="197"/>
      <c r="AE11" s="200"/>
      <c r="AF11" s="196"/>
      <c r="AG11" s="197"/>
      <c r="AH11" s="197"/>
      <c r="AI11" s="197"/>
      <c r="AJ11" s="197"/>
      <c r="AK11" s="197"/>
      <c r="AL11" s="200"/>
      <c r="AM11" s="156" t="str">
        <f t="shared" si="0"/>
        <v/>
      </c>
    </row>
    <row r="12" spans="2:39" ht="32.25" customHeight="1" x14ac:dyDescent="0.25">
      <c r="B12" s="75" t="s">
        <v>194</v>
      </c>
      <c r="C12" s="37" t="s">
        <v>61</v>
      </c>
      <c r="D12" s="179"/>
      <c r="E12" s="180"/>
      <c r="F12" s="180"/>
      <c r="G12" s="180"/>
      <c r="H12" s="180"/>
      <c r="I12" s="180"/>
      <c r="J12" s="194"/>
      <c r="K12" s="181"/>
      <c r="L12" s="180"/>
      <c r="M12" s="180"/>
      <c r="N12" s="180"/>
      <c r="O12" s="180"/>
      <c r="P12" s="180"/>
      <c r="Q12" s="194"/>
      <c r="R12" s="179"/>
      <c r="S12" s="180"/>
      <c r="T12" s="180"/>
      <c r="U12" s="180"/>
      <c r="V12" s="180"/>
      <c r="W12" s="180"/>
      <c r="X12" s="194"/>
      <c r="Y12" s="179"/>
      <c r="Z12" s="180"/>
      <c r="AA12" s="180"/>
      <c r="AB12" s="180"/>
      <c r="AC12" s="180"/>
      <c r="AD12" s="180"/>
      <c r="AE12" s="194"/>
      <c r="AF12" s="179"/>
      <c r="AG12" s="180"/>
      <c r="AH12" s="180"/>
      <c r="AI12" s="180"/>
      <c r="AJ12" s="180"/>
      <c r="AK12" s="180"/>
      <c r="AL12" s="194"/>
      <c r="AM12" s="156" t="str">
        <f t="shared" si="0"/>
        <v/>
      </c>
    </row>
    <row r="13" spans="2:39" ht="21.75" customHeight="1" thickBot="1" x14ac:dyDescent="0.3">
      <c r="B13" s="74" t="s">
        <v>195</v>
      </c>
      <c r="C13" s="37" t="s">
        <v>33</v>
      </c>
      <c r="D13" s="201"/>
      <c r="E13" s="202"/>
      <c r="F13" s="202"/>
      <c r="G13" s="202"/>
      <c r="H13" s="202"/>
      <c r="I13" s="202"/>
      <c r="J13" s="203"/>
      <c r="K13" s="181"/>
      <c r="L13" s="180"/>
      <c r="M13" s="180"/>
      <c r="N13" s="180"/>
      <c r="O13" s="180"/>
      <c r="P13" s="180"/>
      <c r="Q13" s="194"/>
      <c r="R13" s="179"/>
      <c r="S13" s="180"/>
      <c r="T13" s="180"/>
      <c r="U13" s="180"/>
      <c r="V13" s="180"/>
      <c r="W13" s="180"/>
      <c r="X13" s="194"/>
      <c r="Y13" s="179"/>
      <c r="Z13" s="180"/>
      <c r="AA13" s="180"/>
      <c r="AB13" s="180"/>
      <c r="AC13" s="180"/>
      <c r="AD13" s="180"/>
      <c r="AE13" s="194"/>
      <c r="AF13" s="179"/>
      <c r="AG13" s="180"/>
      <c r="AH13" s="180"/>
      <c r="AI13" s="180"/>
      <c r="AJ13" s="180"/>
      <c r="AK13" s="180"/>
      <c r="AL13" s="194"/>
      <c r="AM13" s="156" t="str">
        <f t="shared" si="0"/>
        <v/>
      </c>
    </row>
    <row r="14" spans="2:39" ht="21.75" customHeight="1" thickBot="1" x14ac:dyDescent="0.3">
      <c r="B14" s="40" t="s">
        <v>196</v>
      </c>
      <c r="C14" s="39" t="s">
        <v>32</v>
      </c>
      <c r="D14" s="170"/>
      <c r="E14" s="171"/>
      <c r="F14" s="172"/>
      <c r="G14" s="171"/>
      <c r="H14" s="172"/>
      <c r="I14" s="171"/>
      <c r="J14" s="173"/>
      <c r="K14" s="204"/>
      <c r="L14" s="172"/>
      <c r="M14" s="171"/>
      <c r="N14" s="172"/>
      <c r="O14" s="171"/>
      <c r="P14" s="172"/>
      <c r="Q14" s="205"/>
      <c r="R14" s="170"/>
      <c r="S14" s="171"/>
      <c r="T14" s="172"/>
      <c r="U14" s="171"/>
      <c r="V14" s="172"/>
      <c r="W14" s="171"/>
      <c r="X14" s="173"/>
      <c r="Y14" s="204"/>
      <c r="Z14" s="172"/>
      <c r="AA14" s="171"/>
      <c r="AB14" s="172"/>
      <c r="AC14" s="171"/>
      <c r="AD14" s="172"/>
      <c r="AE14" s="205"/>
      <c r="AF14" s="204"/>
      <c r="AG14" s="172"/>
      <c r="AH14" s="171"/>
      <c r="AI14" s="172"/>
      <c r="AJ14" s="171"/>
      <c r="AK14" s="172"/>
      <c r="AL14" s="205"/>
      <c r="AM14" s="156" t="str">
        <f t="shared" si="0"/>
        <v/>
      </c>
    </row>
    <row r="15" spans="2:39" ht="42.75" customHeight="1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2:39" ht="42.75" customHeight="1" x14ac:dyDescent="0.25">
      <c r="B16" s="7"/>
      <c r="C16" s="2" t="s">
        <v>3590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3:38" ht="42.75" customHeight="1" x14ac:dyDescent="0.25">
      <c r="C17" s="190" t="s">
        <v>196</v>
      </c>
      <c r="D17" s="156" t="str">
        <f>IF(COUNTBLANK(D7:D14)=8,"",IF(D14=SUM(D7:D13),"OK","Błąd"))</f>
        <v/>
      </c>
      <c r="E17" s="156" t="str">
        <f t="shared" ref="E17:AL17" si="1">IF(COUNTBLANK(E7:E14)=8,"",IF(E14=SUM(E7:E13),"OK","Błąd"))</f>
        <v/>
      </c>
      <c r="F17" s="156" t="str">
        <f t="shared" si="1"/>
        <v/>
      </c>
      <c r="G17" s="156" t="str">
        <f t="shared" si="1"/>
        <v/>
      </c>
      <c r="H17" s="156" t="str">
        <f t="shared" si="1"/>
        <v/>
      </c>
      <c r="I17" s="156" t="str">
        <f t="shared" si="1"/>
        <v/>
      </c>
      <c r="J17" s="156" t="str">
        <f t="shared" si="1"/>
        <v/>
      </c>
      <c r="K17" s="156" t="str">
        <f t="shared" si="1"/>
        <v/>
      </c>
      <c r="L17" s="156" t="str">
        <f t="shared" si="1"/>
        <v/>
      </c>
      <c r="M17" s="156" t="str">
        <f t="shared" si="1"/>
        <v/>
      </c>
      <c r="N17" s="156" t="str">
        <f t="shared" si="1"/>
        <v/>
      </c>
      <c r="O17" s="156" t="str">
        <f t="shared" si="1"/>
        <v/>
      </c>
      <c r="P17" s="156" t="str">
        <f t="shared" si="1"/>
        <v/>
      </c>
      <c r="Q17" s="156" t="str">
        <f t="shared" si="1"/>
        <v/>
      </c>
      <c r="R17" s="156" t="str">
        <f t="shared" si="1"/>
        <v/>
      </c>
      <c r="S17" s="156" t="str">
        <f t="shared" si="1"/>
        <v/>
      </c>
      <c r="T17" s="156" t="str">
        <f t="shared" si="1"/>
        <v/>
      </c>
      <c r="U17" s="156" t="str">
        <f t="shared" si="1"/>
        <v/>
      </c>
      <c r="V17" s="156" t="str">
        <f t="shared" si="1"/>
        <v/>
      </c>
      <c r="W17" s="156" t="str">
        <f t="shared" si="1"/>
        <v/>
      </c>
      <c r="X17" s="156" t="str">
        <f t="shared" si="1"/>
        <v/>
      </c>
      <c r="Y17" s="156" t="str">
        <f t="shared" si="1"/>
        <v/>
      </c>
      <c r="Z17" s="156" t="str">
        <f t="shared" si="1"/>
        <v/>
      </c>
      <c r="AA17" s="156" t="str">
        <f t="shared" si="1"/>
        <v/>
      </c>
      <c r="AB17" s="156" t="str">
        <f t="shared" si="1"/>
        <v/>
      </c>
      <c r="AC17" s="156" t="str">
        <f t="shared" si="1"/>
        <v/>
      </c>
      <c r="AD17" s="156" t="str">
        <f t="shared" si="1"/>
        <v/>
      </c>
      <c r="AE17" s="156" t="str">
        <f t="shared" si="1"/>
        <v/>
      </c>
      <c r="AF17" s="156" t="str">
        <f t="shared" si="1"/>
        <v/>
      </c>
      <c r="AG17" s="156" t="str">
        <f t="shared" si="1"/>
        <v/>
      </c>
      <c r="AH17" s="156" t="str">
        <f t="shared" si="1"/>
        <v/>
      </c>
      <c r="AI17" s="156" t="str">
        <f t="shared" si="1"/>
        <v/>
      </c>
      <c r="AJ17" s="156" t="str">
        <f t="shared" si="1"/>
        <v/>
      </c>
      <c r="AK17" s="156" t="str">
        <f t="shared" si="1"/>
        <v/>
      </c>
      <c r="AL17" s="156" t="str">
        <f t="shared" si="1"/>
        <v/>
      </c>
    </row>
    <row r="18" spans="3:38" x14ac:dyDescent="0.25">
      <c r="C18" s="156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</row>
    <row r="19" spans="3:38" x14ac:dyDescent="0.25">
      <c r="C19" s="18" t="s">
        <v>3617</v>
      </c>
      <c r="D19" s="601" t="str">
        <f>IF(COUNTBLANK(AM7:AM14)=8,"",IF(AND(COUNTIF(AM7:AM14,"Weryfikacja wiersza OK")=8,COUNTIF(D17:AL17,"OK")=35),"Arkusz jest zwalidowany poprawnie","Arkusz jest niepoprawny"))</f>
        <v/>
      </c>
    </row>
    <row r="20" spans="3:38" x14ac:dyDescent="0.25">
      <c r="J20" t="s">
        <v>44</v>
      </c>
    </row>
  </sheetData>
  <sheetProtection formatCells="0" formatColumns="0" formatRows="0"/>
  <mergeCells count="6">
    <mergeCell ref="B4:C6"/>
    <mergeCell ref="R4:X4"/>
    <mergeCell ref="Y4:AE4"/>
    <mergeCell ref="AF4:AL4"/>
    <mergeCell ref="D4:J4"/>
    <mergeCell ref="K4:Q4"/>
  </mergeCells>
  <conditionalFormatting sqref="AM7:AM14">
    <cfRule type="containsText" dxfId="172" priority="5" operator="containsText" text="Weryfikacja wiersza OK">
      <formula>NOT(ISERROR(SEARCH("Weryfikacja wiersza OK",AM7)))</formula>
    </cfRule>
  </conditionalFormatting>
  <conditionalFormatting sqref="D17:AL17">
    <cfRule type="containsText" dxfId="171" priority="4" operator="containsText" text="OK">
      <formula>NOT(ISERROR(SEARCH("OK",D17)))</formula>
    </cfRule>
  </conditionalFormatting>
  <conditionalFormatting sqref="C18">
    <cfRule type="containsText" dxfId="170" priority="2" operator="containsText" text="Arkusz jest zwalidowany poprawnie">
      <formula>NOT(ISERROR(SEARCH("Arkusz jest zwalidowany poprawnie",C18)))</formula>
    </cfRule>
    <cfRule type="containsText" dxfId="169" priority="3" operator="containsText" text="Arkusz zwalidowany poprawnie">
      <formula>NOT(ISERROR(SEARCH("Arkusz zwalidowany poprawnie",C18)))</formula>
    </cfRule>
  </conditionalFormatting>
  <conditionalFormatting sqref="D19">
    <cfRule type="containsText" dxfId="168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pageSetup paperSize="9" scale="52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opLeftCell="B1" workbookViewId="0">
      <selection activeCell="B2" sqref="B2"/>
    </sheetView>
  </sheetViews>
  <sheetFormatPr defaultRowHeight="15" x14ac:dyDescent="0.25"/>
  <cols>
    <col min="3" max="3" width="65.42578125" customWidth="1"/>
    <col min="4" max="11" width="13.42578125" customWidth="1"/>
  </cols>
  <sheetData>
    <row r="1" spans="2:12" ht="15.75" x14ac:dyDescent="0.25">
      <c r="B1" s="1" t="s">
        <v>329</v>
      </c>
      <c r="J1" s="2" t="s">
        <v>3283</v>
      </c>
    </row>
    <row r="2" spans="2:12" x14ac:dyDescent="0.25">
      <c r="B2" s="334" t="s">
        <v>2002</v>
      </c>
    </row>
    <row r="3" spans="2:12" ht="15.75" thickBot="1" x14ac:dyDescent="0.3"/>
    <row r="4" spans="2:12" x14ac:dyDescent="0.25">
      <c r="B4" s="1324" t="s">
        <v>2003</v>
      </c>
      <c r="C4" s="1325"/>
      <c r="D4" s="1285" t="s">
        <v>2004</v>
      </c>
      <c r="E4" s="1440"/>
      <c r="F4" s="1440"/>
      <c r="G4" s="1440"/>
      <c r="H4" s="1440"/>
      <c r="I4" s="1440"/>
      <c r="J4" s="1286"/>
      <c r="K4" s="1518" t="s">
        <v>2005</v>
      </c>
    </row>
    <row r="5" spans="2:12" ht="138.75" customHeight="1" x14ac:dyDescent="0.25">
      <c r="B5" s="1483"/>
      <c r="C5" s="1474"/>
      <c r="D5" s="1106" t="s">
        <v>2006</v>
      </c>
      <c r="E5" s="967" t="s">
        <v>2007</v>
      </c>
      <c r="F5" s="967" t="s">
        <v>2008</v>
      </c>
      <c r="G5" s="967" t="s">
        <v>2009</v>
      </c>
      <c r="H5" s="967" t="s">
        <v>1037</v>
      </c>
      <c r="I5" s="1107" t="s">
        <v>2010</v>
      </c>
      <c r="J5" s="968" t="s">
        <v>2011</v>
      </c>
      <c r="K5" s="1519"/>
    </row>
    <row r="6" spans="2:12" ht="15.75" thickBot="1" x14ac:dyDescent="0.3">
      <c r="B6" s="1326"/>
      <c r="C6" s="1327"/>
      <c r="D6" s="858" t="s">
        <v>145</v>
      </c>
      <c r="E6" s="773" t="s">
        <v>146</v>
      </c>
      <c r="F6" s="773" t="s">
        <v>147</v>
      </c>
      <c r="G6" s="773" t="s">
        <v>148</v>
      </c>
      <c r="H6" s="773" t="s">
        <v>153</v>
      </c>
      <c r="I6" s="773" t="s">
        <v>149</v>
      </c>
      <c r="J6" s="762" t="s">
        <v>258</v>
      </c>
      <c r="K6" s="708" t="s">
        <v>259</v>
      </c>
    </row>
    <row r="7" spans="2:12" x14ac:dyDescent="0.25">
      <c r="B7" s="751" t="s">
        <v>2012</v>
      </c>
      <c r="C7" s="710" t="s">
        <v>2013</v>
      </c>
      <c r="D7" s="860"/>
      <c r="E7" s="774"/>
      <c r="F7" s="774"/>
      <c r="G7" s="774"/>
      <c r="H7" s="774"/>
      <c r="I7" s="774"/>
      <c r="J7" s="764"/>
      <c r="K7" s="716"/>
      <c r="L7" s="148" t="str">
        <f>IF(COUNTBLANK(D7:K7)=8,"",IF(COUNTBLANK(D7:K7)=0, "Weryfikacja wiersza OK", "Należy wypełnić wszystkie pola w bieżącym wierszu"))</f>
        <v/>
      </c>
    </row>
    <row r="8" spans="2:12" x14ac:dyDescent="0.25">
      <c r="B8" s="752" t="s">
        <v>2014</v>
      </c>
      <c r="C8" s="658" t="s">
        <v>512</v>
      </c>
      <c r="D8" s="862"/>
      <c r="E8" s="775"/>
      <c r="F8" s="775"/>
      <c r="G8" s="775"/>
      <c r="H8" s="775"/>
      <c r="I8" s="775"/>
      <c r="J8" s="765"/>
      <c r="K8" s="1108"/>
      <c r="L8" s="148" t="str">
        <f t="shared" ref="L8:L19" si="0">IF(COUNTBLANK(D8:K8)=8,"",IF(COUNTBLANK(D8:K8)=0, "Weryfikacja wiersza OK", "Należy wypełnić wszystkie pola w bieżącym wierszu"))</f>
        <v/>
      </c>
    </row>
    <row r="9" spans="2:12" x14ac:dyDescent="0.25">
      <c r="B9" s="752" t="s">
        <v>2015</v>
      </c>
      <c r="C9" s="658" t="s">
        <v>300</v>
      </c>
      <c r="D9" s="862"/>
      <c r="E9" s="775"/>
      <c r="F9" s="775"/>
      <c r="G9" s="775"/>
      <c r="H9" s="775"/>
      <c r="I9" s="775"/>
      <c r="J9" s="765"/>
      <c r="K9" s="1108"/>
      <c r="L9" s="148" t="str">
        <f t="shared" si="0"/>
        <v/>
      </c>
    </row>
    <row r="10" spans="2:12" x14ac:dyDescent="0.25">
      <c r="B10" s="752" t="s">
        <v>2016</v>
      </c>
      <c r="C10" s="658" t="s">
        <v>82</v>
      </c>
      <c r="D10" s="862"/>
      <c r="E10" s="775"/>
      <c r="F10" s="775"/>
      <c r="G10" s="775"/>
      <c r="H10" s="775"/>
      <c r="I10" s="775"/>
      <c r="J10" s="765"/>
      <c r="K10" s="1108"/>
      <c r="L10" s="148" t="str">
        <f t="shared" si="0"/>
        <v/>
      </c>
    </row>
    <row r="11" spans="2:12" x14ac:dyDescent="0.25">
      <c r="B11" s="752" t="s">
        <v>2017</v>
      </c>
      <c r="C11" s="702" t="s">
        <v>638</v>
      </c>
      <c r="D11" s="864"/>
      <c r="E11" s="776"/>
      <c r="F11" s="776"/>
      <c r="G11" s="776"/>
      <c r="H11" s="776"/>
      <c r="I11" s="776"/>
      <c r="J11" s="767"/>
      <c r="K11" s="717"/>
      <c r="L11" s="148" t="str">
        <f t="shared" si="0"/>
        <v/>
      </c>
    </row>
    <row r="12" spans="2:12" x14ac:dyDescent="0.25">
      <c r="B12" s="752" t="s">
        <v>2018</v>
      </c>
      <c r="C12" s="658" t="s">
        <v>107</v>
      </c>
      <c r="D12" s="862"/>
      <c r="E12" s="775"/>
      <c r="F12" s="775"/>
      <c r="G12" s="775"/>
      <c r="H12" s="775"/>
      <c r="I12" s="775"/>
      <c r="J12" s="765"/>
      <c r="K12" s="1108"/>
      <c r="L12" s="148" t="str">
        <f t="shared" si="0"/>
        <v/>
      </c>
    </row>
    <row r="13" spans="2:12" x14ac:dyDescent="0.25">
      <c r="B13" s="752" t="s">
        <v>2019</v>
      </c>
      <c r="C13" s="658" t="s">
        <v>300</v>
      </c>
      <c r="D13" s="862"/>
      <c r="E13" s="775"/>
      <c r="F13" s="775"/>
      <c r="G13" s="775"/>
      <c r="H13" s="775"/>
      <c r="I13" s="775"/>
      <c r="J13" s="765"/>
      <c r="K13" s="1108"/>
      <c r="L13" s="148" t="str">
        <f t="shared" si="0"/>
        <v/>
      </c>
    </row>
    <row r="14" spans="2:12" x14ac:dyDescent="0.25">
      <c r="B14" s="752" t="s">
        <v>2020</v>
      </c>
      <c r="C14" s="658" t="s">
        <v>82</v>
      </c>
      <c r="D14" s="862"/>
      <c r="E14" s="775"/>
      <c r="F14" s="775"/>
      <c r="G14" s="775"/>
      <c r="H14" s="775"/>
      <c r="I14" s="775"/>
      <c r="J14" s="765"/>
      <c r="K14" s="1108"/>
      <c r="L14" s="148" t="str">
        <f t="shared" si="0"/>
        <v/>
      </c>
    </row>
    <row r="15" spans="2:12" x14ac:dyDescent="0.25">
      <c r="B15" s="752" t="s">
        <v>2021</v>
      </c>
      <c r="C15" s="702" t="s">
        <v>643</v>
      </c>
      <c r="D15" s="864"/>
      <c r="E15" s="776"/>
      <c r="F15" s="776"/>
      <c r="G15" s="776"/>
      <c r="H15" s="776"/>
      <c r="I15" s="776"/>
      <c r="J15" s="767"/>
      <c r="K15" s="717"/>
      <c r="L15" s="148" t="str">
        <f t="shared" si="0"/>
        <v/>
      </c>
    </row>
    <row r="16" spans="2:12" x14ac:dyDescent="0.25">
      <c r="B16" s="752" t="s">
        <v>2022</v>
      </c>
      <c r="C16" s="658" t="s">
        <v>300</v>
      </c>
      <c r="D16" s="862"/>
      <c r="E16" s="775"/>
      <c r="F16" s="775"/>
      <c r="G16" s="775"/>
      <c r="H16" s="775"/>
      <c r="I16" s="775"/>
      <c r="J16" s="765"/>
      <c r="K16" s="1108"/>
      <c r="L16" s="148" t="str">
        <f t="shared" si="0"/>
        <v/>
      </c>
    </row>
    <row r="17" spans="2:12" ht="15.75" thickBot="1" x14ac:dyDescent="0.3">
      <c r="B17" s="753" t="s">
        <v>2023</v>
      </c>
      <c r="C17" s="754" t="s">
        <v>82</v>
      </c>
      <c r="D17" s="866"/>
      <c r="E17" s="778"/>
      <c r="F17" s="778"/>
      <c r="G17" s="778"/>
      <c r="H17" s="778"/>
      <c r="I17" s="778"/>
      <c r="J17" s="769"/>
      <c r="K17" s="1109"/>
      <c r="L17" s="148" t="str">
        <f t="shared" si="0"/>
        <v/>
      </c>
    </row>
    <row r="18" spans="2:12" ht="15.75" thickBot="1" x14ac:dyDescent="0.3">
      <c r="B18" s="756" t="s">
        <v>2024</v>
      </c>
      <c r="C18" s="757" t="s">
        <v>87</v>
      </c>
      <c r="D18" s="868"/>
      <c r="E18" s="1110"/>
      <c r="F18" s="1110"/>
      <c r="G18" s="1034"/>
      <c r="H18" s="1034"/>
      <c r="I18" s="1110"/>
      <c r="J18" s="1111"/>
      <c r="K18" s="1112"/>
      <c r="L18" s="148" t="str">
        <f t="shared" si="0"/>
        <v/>
      </c>
    </row>
    <row r="19" spans="2:12" ht="15.75" thickBot="1" x14ac:dyDescent="0.3">
      <c r="B19" s="1113" t="s">
        <v>2025</v>
      </c>
      <c r="C19" s="1114" t="s">
        <v>2026</v>
      </c>
      <c r="D19" s="1115"/>
      <c r="E19" s="1116"/>
      <c r="F19" s="1117"/>
      <c r="G19" s="1118"/>
      <c r="H19" s="1118"/>
      <c r="I19" s="1116"/>
      <c r="J19" s="1119"/>
      <c r="K19" s="1120"/>
      <c r="L19" s="148" t="str">
        <f t="shared" si="0"/>
        <v/>
      </c>
    </row>
    <row r="21" spans="2:12" x14ac:dyDescent="0.25">
      <c r="C21" s="2" t="s">
        <v>3590</v>
      </c>
    </row>
    <row r="22" spans="2:12" x14ac:dyDescent="0.25">
      <c r="C22" t="s">
        <v>2012</v>
      </c>
      <c r="D22" s="601" t="str">
        <f>IF(D7="","",IF(ROUND(SUM(D8:D10),2)=ROUND(D7,2),"OK","Błąd sumy częściowej"))</f>
        <v/>
      </c>
      <c r="E22" s="601" t="str">
        <f t="shared" ref="E22:K22" si="1">IF(E7="","",IF(ROUND(SUM(E8:E10),2)=ROUND(E7,2),"OK","Błąd sumy częściowej"))</f>
        <v/>
      </c>
      <c r="F22" s="601" t="str">
        <f t="shared" si="1"/>
        <v/>
      </c>
      <c r="G22" s="601" t="str">
        <f t="shared" si="1"/>
        <v/>
      </c>
      <c r="H22" s="601" t="str">
        <f t="shared" si="1"/>
        <v/>
      </c>
      <c r="I22" s="601" t="str">
        <f t="shared" si="1"/>
        <v/>
      </c>
      <c r="J22" s="601" t="str">
        <f t="shared" si="1"/>
        <v/>
      </c>
      <c r="K22" s="601" t="str">
        <f t="shared" si="1"/>
        <v/>
      </c>
    </row>
    <row r="23" spans="2:12" x14ac:dyDescent="0.25">
      <c r="C23" t="s">
        <v>2017</v>
      </c>
      <c r="D23" s="601" t="str">
        <f>IF(D11="","",IF(ROUND(SUM(D12:D14),2)=ROUND(D11,2),"OK","Błąd sumy częściowej"))</f>
        <v/>
      </c>
      <c r="E23" s="601" t="str">
        <f t="shared" ref="E23:K23" si="2">IF(E11="","",IF(ROUND(SUM(E12:E14),2)=ROUND(E11,2),"OK","Błąd sumy częściowej"))</f>
        <v/>
      </c>
      <c r="F23" s="601" t="str">
        <f t="shared" si="2"/>
        <v/>
      </c>
      <c r="G23" s="601" t="str">
        <f t="shared" si="2"/>
        <v/>
      </c>
      <c r="H23" s="601" t="str">
        <f t="shared" si="2"/>
        <v/>
      </c>
      <c r="I23" s="601" t="str">
        <f t="shared" si="2"/>
        <v/>
      </c>
      <c r="J23" s="601" t="str">
        <f t="shared" si="2"/>
        <v/>
      </c>
      <c r="K23" s="601" t="str">
        <f t="shared" si="2"/>
        <v/>
      </c>
    </row>
    <row r="24" spans="2:12" x14ac:dyDescent="0.25">
      <c r="C24" t="s">
        <v>2021</v>
      </c>
      <c r="D24" s="601" t="str">
        <f>IF(D15="","",IF(ROUND(SUM(D16:D17),2)=ROUND(D15,2),"OK","Błąd sumy częściowej"))</f>
        <v/>
      </c>
      <c r="E24" s="601" t="str">
        <f t="shared" ref="E24:K24" si="3">IF(E15="","",IF(ROUND(SUM(E16:E17),2)=ROUND(E15,2),"OK","Błąd sumy częściowej"))</f>
        <v/>
      </c>
      <c r="F24" s="601" t="str">
        <f t="shared" si="3"/>
        <v/>
      </c>
      <c r="G24" s="601" t="str">
        <f t="shared" si="3"/>
        <v/>
      </c>
      <c r="H24" s="601" t="str">
        <f t="shared" si="3"/>
        <v/>
      </c>
      <c r="I24" s="601" t="str">
        <f t="shared" si="3"/>
        <v/>
      </c>
      <c r="J24" s="601" t="str">
        <f t="shared" si="3"/>
        <v/>
      </c>
      <c r="K24" s="601" t="str">
        <f t="shared" si="3"/>
        <v/>
      </c>
    </row>
    <row r="25" spans="2:12" x14ac:dyDescent="0.25">
      <c r="C25" t="s">
        <v>2024</v>
      </c>
      <c r="D25" s="601" t="str">
        <f>IF(D18="","",IF(ROUND(SUM(D7,D11,D15),2)=ROUND(D18,2),"OK","Błąd sumy częściowej"))</f>
        <v/>
      </c>
      <c r="E25" s="601" t="str">
        <f t="shared" ref="E25:K25" si="4">IF(E18="","",IF(ROUND(SUM(E7,E11,E15),2)=ROUND(E18,2),"OK","Błąd sumy częściowej"))</f>
        <v/>
      </c>
      <c r="F25" s="601" t="str">
        <f t="shared" si="4"/>
        <v/>
      </c>
      <c r="G25" s="601" t="str">
        <f t="shared" si="4"/>
        <v/>
      </c>
      <c r="H25" s="601" t="str">
        <f t="shared" si="4"/>
        <v/>
      </c>
      <c r="I25" s="601" t="str">
        <f t="shared" si="4"/>
        <v/>
      </c>
      <c r="J25" s="601" t="str">
        <f t="shared" si="4"/>
        <v/>
      </c>
      <c r="K25" s="601" t="str">
        <f t="shared" si="4"/>
        <v/>
      </c>
    </row>
    <row r="27" spans="2:12" x14ac:dyDescent="0.25">
      <c r="C27" s="18" t="s">
        <v>3617</v>
      </c>
      <c r="D27" s="601" t="str">
        <f>IF(COUNTBLANK(L7:L19)=13,"",IF(AND(COUNTIF(L7:L19,"Weryfikacja wiersza OK")=13,COUNTIF(D22:K25,"OK")=32),"Arkusz jest zwalidowany poprawnie","Arkusz jest niepoprawny"))</f>
        <v/>
      </c>
    </row>
  </sheetData>
  <mergeCells count="3">
    <mergeCell ref="B4:C6"/>
    <mergeCell ref="D4:J4"/>
    <mergeCell ref="K4:K5"/>
  </mergeCells>
  <conditionalFormatting sqref="L7:L19">
    <cfRule type="containsText" dxfId="167" priority="4" operator="containsText" text="Weryfikacja bieżącego wiersza: OK">
      <formula>NOT(ISERROR(SEARCH("Weryfikacja bieżącego wiersza: OK",L7)))</formula>
    </cfRule>
  </conditionalFormatting>
  <conditionalFormatting sqref="L7:L19">
    <cfRule type="cellIs" dxfId="166" priority="3" operator="equal">
      <formula>"Weryfikacja wiersza OK"</formula>
    </cfRule>
  </conditionalFormatting>
  <conditionalFormatting sqref="D22:K25">
    <cfRule type="containsText" dxfId="165" priority="2" operator="containsText" text="OK">
      <formula>NOT(ISERROR(SEARCH("OK",D22)))</formula>
    </cfRule>
  </conditionalFormatting>
  <conditionalFormatting sqref="D27">
    <cfRule type="containsText" dxfId="164" priority="1" operator="containsText" text="Arkusz jest zwalidowany poprawnie">
      <formula>NOT(ISERROR(SEARCH("Arkusz jest zwalidowany poprawnie",D27)))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1"/>
  <sheetViews>
    <sheetView topLeftCell="A4" zoomScale="80" zoomScaleNormal="80" zoomScaleSheetLayoutView="80" workbookViewId="0">
      <selection activeCell="D64" sqref="D64"/>
    </sheetView>
  </sheetViews>
  <sheetFormatPr defaultRowHeight="15" x14ac:dyDescent="0.25"/>
  <cols>
    <col min="2" max="2" width="11.5703125" customWidth="1"/>
    <col min="3" max="3" width="70.28515625" customWidth="1"/>
    <col min="4" max="4" width="13.5703125" customWidth="1"/>
    <col min="5" max="5" width="24.85546875" customWidth="1"/>
  </cols>
  <sheetData>
    <row r="1" spans="2:5" ht="15.75" x14ac:dyDescent="0.25">
      <c r="B1" s="145" t="s">
        <v>1</v>
      </c>
      <c r="D1" s="2" t="s">
        <v>3283</v>
      </c>
    </row>
    <row r="2" spans="2:5" ht="15.75" x14ac:dyDescent="0.25">
      <c r="B2" s="452" t="s">
        <v>796</v>
      </c>
    </row>
    <row r="3" spans="2:5" ht="15.75" thickBot="1" x14ac:dyDescent="0.3"/>
    <row r="4" spans="2:5" x14ac:dyDescent="0.25">
      <c r="B4" s="1289" t="s">
        <v>151</v>
      </c>
      <c r="C4" s="1290"/>
      <c r="D4" s="713" t="s">
        <v>2</v>
      </c>
    </row>
    <row r="5" spans="2:5" ht="15.75" thickBot="1" x14ac:dyDescent="0.3">
      <c r="B5" s="1291"/>
      <c r="C5" s="1292"/>
      <c r="D5" s="714" t="s">
        <v>145</v>
      </c>
    </row>
    <row r="6" spans="2:5" s="6" customFormat="1" x14ac:dyDescent="0.25">
      <c r="B6" s="715" t="s">
        <v>711</v>
      </c>
      <c r="C6" s="710" t="s">
        <v>712</v>
      </c>
      <c r="D6" s="716"/>
      <c r="E6" s="602" t="str">
        <f>IF(ISBLANK(D6),"",IF(ISNUMBER(D6),"Weryfikacja wiersza OK","Wartość w kolumnie a musi być liczbą"))</f>
        <v/>
      </c>
    </row>
    <row r="7" spans="2:5" s="6" customFormat="1" ht="30" x14ac:dyDescent="0.25">
      <c r="B7" s="653" t="s">
        <v>713</v>
      </c>
      <c r="C7" s="658" t="s">
        <v>620</v>
      </c>
      <c r="D7" s="717"/>
      <c r="E7" s="602" t="str">
        <f>IF(ISBLANK(D7),"",IF(ISNUMBER(D7),"Weryfikacja wiersza OK","Wartość w kolumnie a musi być liczbą"))</f>
        <v/>
      </c>
    </row>
    <row r="8" spans="2:5" s="6" customFormat="1" x14ac:dyDescent="0.25">
      <c r="B8" s="653" t="s">
        <v>714</v>
      </c>
      <c r="C8" s="658" t="s">
        <v>632</v>
      </c>
      <c r="D8" s="717"/>
      <c r="E8" s="602" t="str">
        <f t="shared" ref="E8:E57" si="0">IF(ISBLANK(D8),"",IF(ISNUMBER(D8),"Weryfikacja wiersza OK","Wartość w kolumnie a musi być liczbą"))</f>
        <v/>
      </c>
    </row>
    <row r="9" spans="2:5" s="6" customFormat="1" x14ac:dyDescent="0.25">
      <c r="B9" s="653" t="s">
        <v>715</v>
      </c>
      <c r="C9" s="658" t="s">
        <v>643</v>
      </c>
      <c r="D9" s="717"/>
      <c r="E9" s="602" t="str">
        <f t="shared" si="0"/>
        <v/>
      </c>
    </row>
    <row r="10" spans="2:5" s="6" customFormat="1" x14ac:dyDescent="0.25">
      <c r="B10" s="653" t="s">
        <v>716</v>
      </c>
      <c r="C10" s="658" t="s">
        <v>638</v>
      </c>
      <c r="D10" s="717"/>
      <c r="E10" s="602" t="str">
        <f t="shared" si="0"/>
        <v/>
      </c>
    </row>
    <row r="11" spans="2:5" s="6" customFormat="1" x14ac:dyDescent="0.25">
      <c r="B11" s="653" t="s">
        <v>717</v>
      </c>
      <c r="C11" s="658" t="s">
        <v>657</v>
      </c>
      <c r="D11" s="717"/>
      <c r="E11" s="602" t="str">
        <f t="shared" si="0"/>
        <v/>
      </c>
    </row>
    <row r="12" spans="2:5" s="6" customFormat="1" x14ac:dyDescent="0.25">
      <c r="B12" s="653" t="s">
        <v>718</v>
      </c>
      <c r="C12" s="702" t="s">
        <v>719</v>
      </c>
      <c r="D12" s="717"/>
      <c r="E12" s="602" t="str">
        <f t="shared" si="0"/>
        <v/>
      </c>
    </row>
    <row r="13" spans="2:5" s="6" customFormat="1" ht="30" x14ac:dyDescent="0.25">
      <c r="B13" s="653" t="s">
        <v>720</v>
      </c>
      <c r="C13" s="658" t="s">
        <v>620</v>
      </c>
      <c r="D13" s="717"/>
      <c r="E13" s="602" t="str">
        <f t="shared" si="0"/>
        <v/>
      </c>
    </row>
    <row r="14" spans="2:5" s="6" customFormat="1" x14ac:dyDescent="0.25">
      <c r="B14" s="653" t="s">
        <v>721</v>
      </c>
      <c r="C14" s="658" t="s">
        <v>722</v>
      </c>
      <c r="D14" s="717"/>
      <c r="E14" s="602" t="str">
        <f t="shared" si="0"/>
        <v/>
      </c>
    </row>
    <row r="15" spans="2:5" s="6" customFormat="1" x14ac:dyDescent="0.25">
      <c r="B15" s="653" t="s">
        <v>723</v>
      </c>
      <c r="C15" s="658" t="s">
        <v>671</v>
      </c>
      <c r="D15" s="717"/>
      <c r="E15" s="602" t="str">
        <f t="shared" si="0"/>
        <v/>
      </c>
    </row>
    <row r="16" spans="2:5" s="6" customFormat="1" x14ac:dyDescent="0.25">
      <c r="B16" s="653" t="s">
        <v>724</v>
      </c>
      <c r="C16" s="702" t="s">
        <v>463</v>
      </c>
      <c r="D16" s="717"/>
      <c r="E16" s="602" t="str">
        <f t="shared" si="0"/>
        <v/>
      </c>
    </row>
    <row r="17" spans="2:5" s="6" customFormat="1" x14ac:dyDescent="0.25">
      <c r="B17" s="653" t="s">
        <v>725</v>
      </c>
      <c r="C17" s="702" t="s">
        <v>726</v>
      </c>
      <c r="D17" s="717"/>
      <c r="E17" s="602" t="str">
        <f t="shared" si="0"/>
        <v/>
      </c>
    </row>
    <row r="18" spans="2:5" s="6" customFormat="1" x14ac:dyDescent="0.25">
      <c r="B18" s="653" t="s">
        <v>729</v>
      </c>
      <c r="C18" s="702" t="s">
        <v>465</v>
      </c>
      <c r="D18" s="717"/>
      <c r="E18" s="602" t="str">
        <f t="shared" si="0"/>
        <v/>
      </c>
    </row>
    <row r="19" spans="2:5" s="6" customFormat="1" x14ac:dyDescent="0.25">
      <c r="B19" s="653" t="s">
        <v>727</v>
      </c>
      <c r="C19" s="718" t="s">
        <v>3303</v>
      </c>
      <c r="D19" s="717"/>
      <c r="E19" s="602" t="str">
        <f t="shared" si="0"/>
        <v/>
      </c>
    </row>
    <row r="20" spans="2:5" s="6" customFormat="1" x14ac:dyDescent="0.25">
      <c r="B20" s="653" t="s">
        <v>728</v>
      </c>
      <c r="C20" s="718" t="s">
        <v>3304</v>
      </c>
      <c r="D20" s="717"/>
      <c r="E20" s="602" t="str">
        <f t="shared" si="0"/>
        <v/>
      </c>
    </row>
    <row r="21" spans="2:5" s="6" customFormat="1" ht="45" x14ac:dyDescent="0.25">
      <c r="B21" s="653" t="s">
        <v>730</v>
      </c>
      <c r="C21" s="702" t="s">
        <v>731</v>
      </c>
      <c r="D21" s="717"/>
      <c r="E21" s="602" t="str">
        <f t="shared" si="0"/>
        <v/>
      </c>
    </row>
    <row r="22" spans="2:5" s="6" customFormat="1" x14ac:dyDescent="0.25">
      <c r="B22" s="653" t="s">
        <v>732</v>
      </c>
      <c r="C22" s="658" t="s">
        <v>632</v>
      </c>
      <c r="D22" s="717"/>
      <c r="E22" s="602" t="str">
        <f t="shared" si="0"/>
        <v/>
      </c>
    </row>
    <row r="23" spans="2:5" s="6" customFormat="1" x14ac:dyDescent="0.25">
      <c r="B23" s="653" t="s">
        <v>733</v>
      </c>
      <c r="C23" s="658" t="s">
        <v>643</v>
      </c>
      <c r="D23" s="717"/>
      <c r="E23" s="602" t="str">
        <f t="shared" si="0"/>
        <v/>
      </c>
    </row>
    <row r="24" spans="2:5" s="6" customFormat="1" x14ac:dyDescent="0.25">
      <c r="B24" s="653" t="s">
        <v>734</v>
      </c>
      <c r="C24" s="658" t="s">
        <v>638</v>
      </c>
      <c r="D24" s="717"/>
      <c r="E24" s="602" t="str">
        <f t="shared" si="0"/>
        <v/>
      </c>
    </row>
    <row r="25" spans="2:5" s="6" customFormat="1" x14ac:dyDescent="0.25">
      <c r="B25" s="653" t="s">
        <v>735</v>
      </c>
      <c r="C25" s="658" t="s">
        <v>722</v>
      </c>
      <c r="D25" s="717"/>
      <c r="E25" s="602" t="str">
        <f t="shared" si="0"/>
        <v/>
      </c>
    </row>
    <row r="26" spans="2:5" s="6" customFormat="1" x14ac:dyDescent="0.25">
      <c r="B26" s="653" t="s">
        <v>736</v>
      </c>
      <c r="C26" s="658" t="s">
        <v>737</v>
      </c>
      <c r="D26" s="717"/>
      <c r="E26" s="602" t="str">
        <f t="shared" si="0"/>
        <v/>
      </c>
    </row>
    <row r="27" spans="2:5" s="6" customFormat="1" ht="30" x14ac:dyDescent="0.25">
      <c r="B27" s="653" t="s">
        <v>738</v>
      </c>
      <c r="C27" s="702" t="s">
        <v>739</v>
      </c>
      <c r="D27" s="717"/>
      <c r="E27" s="602" t="str">
        <f t="shared" si="0"/>
        <v/>
      </c>
    </row>
    <row r="28" spans="2:5" s="6" customFormat="1" x14ac:dyDescent="0.25">
      <c r="B28" s="653" t="s">
        <v>3656</v>
      </c>
      <c r="C28" s="658" t="s">
        <v>740</v>
      </c>
      <c r="D28" s="717"/>
      <c r="E28" s="602" t="str">
        <f t="shared" si="0"/>
        <v/>
      </c>
    </row>
    <row r="29" spans="2:5" s="6" customFormat="1" x14ac:dyDescent="0.25">
      <c r="B29" s="653" t="s">
        <v>741</v>
      </c>
      <c r="C29" s="702" t="s">
        <v>742</v>
      </c>
      <c r="D29" s="717"/>
      <c r="E29" s="602" t="str">
        <f t="shared" si="0"/>
        <v/>
      </c>
    </row>
    <row r="30" spans="2:5" s="6" customFormat="1" x14ac:dyDescent="0.25">
      <c r="B30" s="653" t="s">
        <v>743</v>
      </c>
      <c r="C30" s="702" t="s">
        <v>744</v>
      </c>
      <c r="D30" s="717"/>
      <c r="E30" s="602" t="str">
        <f t="shared" si="0"/>
        <v/>
      </c>
    </row>
    <row r="31" spans="2:5" s="6" customFormat="1" x14ac:dyDescent="0.25">
      <c r="B31" s="653" t="s">
        <v>745</v>
      </c>
      <c r="C31" s="702" t="s">
        <v>746</v>
      </c>
      <c r="D31" s="717"/>
      <c r="E31" s="602" t="str">
        <f t="shared" si="0"/>
        <v/>
      </c>
    </row>
    <row r="32" spans="2:5" s="6" customFormat="1" ht="30" x14ac:dyDescent="0.25">
      <c r="B32" s="653" t="s">
        <v>747</v>
      </c>
      <c r="C32" s="658" t="s">
        <v>748</v>
      </c>
      <c r="D32" s="717"/>
      <c r="E32" s="602" t="str">
        <f t="shared" si="0"/>
        <v/>
      </c>
    </row>
    <row r="33" spans="2:5" s="6" customFormat="1" x14ac:dyDescent="0.25">
      <c r="B33" s="653" t="s">
        <v>749</v>
      </c>
      <c r="C33" s="702" t="s">
        <v>750</v>
      </c>
      <c r="D33" s="717"/>
      <c r="E33" s="602" t="str">
        <f t="shared" si="0"/>
        <v/>
      </c>
    </row>
    <row r="34" spans="2:5" s="6" customFormat="1" ht="30" x14ac:dyDescent="0.25">
      <c r="B34" s="653" t="s">
        <v>751</v>
      </c>
      <c r="C34" s="658" t="s">
        <v>752</v>
      </c>
      <c r="D34" s="717"/>
      <c r="E34" s="602" t="str">
        <f t="shared" si="0"/>
        <v/>
      </c>
    </row>
    <row r="35" spans="2:5" s="6" customFormat="1" x14ac:dyDescent="0.25">
      <c r="B35" s="653" t="s">
        <v>753</v>
      </c>
      <c r="C35" s="702" t="s">
        <v>754</v>
      </c>
      <c r="D35" s="717"/>
      <c r="E35" s="602" t="str">
        <f t="shared" si="0"/>
        <v/>
      </c>
    </row>
    <row r="36" spans="2:5" s="6" customFormat="1" x14ac:dyDescent="0.25">
      <c r="B36" s="653" t="s">
        <v>755</v>
      </c>
      <c r="C36" s="658" t="s">
        <v>756</v>
      </c>
      <c r="D36" s="717"/>
      <c r="E36" s="602" t="str">
        <f t="shared" si="0"/>
        <v/>
      </c>
    </row>
    <row r="37" spans="2:5" s="6" customFormat="1" x14ac:dyDescent="0.25">
      <c r="B37" s="653" t="s">
        <v>757</v>
      </c>
      <c r="C37" s="658" t="s">
        <v>758</v>
      </c>
      <c r="D37" s="717"/>
      <c r="E37" s="602" t="str">
        <f t="shared" si="0"/>
        <v/>
      </c>
    </row>
    <row r="38" spans="2:5" s="6" customFormat="1" x14ac:dyDescent="0.25">
      <c r="B38" s="653" t="s">
        <v>759</v>
      </c>
      <c r="C38" s="658" t="s">
        <v>760</v>
      </c>
      <c r="D38" s="717"/>
      <c r="E38" s="602" t="str">
        <f t="shared" si="0"/>
        <v/>
      </c>
    </row>
    <row r="39" spans="2:5" s="6" customFormat="1" x14ac:dyDescent="0.25">
      <c r="B39" s="653" t="s">
        <v>761</v>
      </c>
      <c r="C39" s="658" t="s">
        <v>762</v>
      </c>
      <c r="D39" s="717"/>
      <c r="E39" s="602" t="str">
        <f t="shared" si="0"/>
        <v/>
      </c>
    </row>
    <row r="40" spans="2:5" s="6" customFormat="1" x14ac:dyDescent="0.25">
      <c r="B40" s="653" t="s">
        <v>763</v>
      </c>
      <c r="C40" s="658" t="s">
        <v>764</v>
      </c>
      <c r="D40" s="717"/>
      <c r="E40" s="602" t="str">
        <f t="shared" si="0"/>
        <v/>
      </c>
    </row>
    <row r="41" spans="2:5" s="6" customFormat="1" x14ac:dyDescent="0.25">
      <c r="B41" s="653" t="s">
        <v>765</v>
      </c>
      <c r="C41" s="658" t="s">
        <v>766</v>
      </c>
      <c r="D41" s="717"/>
      <c r="E41" s="602" t="str">
        <f t="shared" si="0"/>
        <v/>
      </c>
    </row>
    <row r="42" spans="2:5" s="6" customFormat="1" x14ac:dyDescent="0.25">
      <c r="B42" s="653" t="s">
        <v>767</v>
      </c>
      <c r="C42" s="658" t="s">
        <v>768</v>
      </c>
      <c r="D42" s="717"/>
      <c r="E42" s="602" t="str">
        <f t="shared" si="0"/>
        <v/>
      </c>
    </row>
    <row r="43" spans="2:5" s="6" customFormat="1" x14ac:dyDescent="0.25">
      <c r="B43" s="653" t="s">
        <v>769</v>
      </c>
      <c r="C43" s="702" t="s">
        <v>770</v>
      </c>
      <c r="D43" s="717"/>
      <c r="E43" s="602" t="str">
        <f t="shared" si="0"/>
        <v/>
      </c>
    </row>
    <row r="44" spans="2:5" s="6" customFormat="1" x14ac:dyDescent="0.25">
      <c r="B44" s="653" t="s">
        <v>771</v>
      </c>
      <c r="C44" s="658" t="s">
        <v>772</v>
      </c>
      <c r="D44" s="717"/>
      <c r="E44" s="602" t="str">
        <f t="shared" si="0"/>
        <v/>
      </c>
    </row>
    <row r="45" spans="2:5" s="6" customFormat="1" x14ac:dyDescent="0.25">
      <c r="B45" s="653" t="s">
        <v>773</v>
      </c>
      <c r="C45" s="658" t="s">
        <v>774</v>
      </c>
      <c r="D45" s="717"/>
      <c r="E45" s="602" t="str">
        <f t="shared" si="0"/>
        <v/>
      </c>
    </row>
    <row r="46" spans="2:5" s="6" customFormat="1" ht="30" x14ac:dyDescent="0.25">
      <c r="B46" s="653" t="s">
        <v>775</v>
      </c>
      <c r="C46" s="702" t="s">
        <v>776</v>
      </c>
      <c r="D46" s="717"/>
      <c r="E46" s="602" t="str">
        <f t="shared" si="0"/>
        <v/>
      </c>
    </row>
    <row r="47" spans="2:5" s="6" customFormat="1" x14ac:dyDescent="0.25">
      <c r="B47" s="653" t="s">
        <v>777</v>
      </c>
      <c r="C47" s="658" t="s">
        <v>778</v>
      </c>
      <c r="D47" s="717"/>
      <c r="E47" s="602" t="str">
        <f t="shared" si="0"/>
        <v/>
      </c>
    </row>
    <row r="48" spans="2:5" s="6" customFormat="1" x14ac:dyDescent="0.25">
      <c r="B48" s="653" t="s">
        <v>779</v>
      </c>
      <c r="C48" s="658" t="s">
        <v>643</v>
      </c>
      <c r="D48" s="717"/>
      <c r="E48" s="602" t="str">
        <f t="shared" si="0"/>
        <v/>
      </c>
    </row>
    <row r="49" spans="2:5" s="6" customFormat="1" x14ac:dyDescent="0.25">
      <c r="B49" s="653" t="s">
        <v>780</v>
      </c>
      <c r="C49" s="658" t="s">
        <v>638</v>
      </c>
      <c r="D49" s="717"/>
      <c r="E49" s="602" t="str">
        <f t="shared" si="0"/>
        <v/>
      </c>
    </row>
    <row r="50" spans="2:5" s="6" customFormat="1" x14ac:dyDescent="0.25">
      <c r="B50" s="653" t="s">
        <v>781</v>
      </c>
      <c r="C50" s="702" t="s">
        <v>782</v>
      </c>
      <c r="D50" s="717"/>
      <c r="E50" s="602" t="str">
        <f t="shared" si="0"/>
        <v/>
      </c>
    </row>
    <row r="51" spans="2:5" s="6" customFormat="1" x14ac:dyDescent="0.25">
      <c r="B51" s="653" t="s">
        <v>783</v>
      </c>
      <c r="C51" s="702" t="s">
        <v>784</v>
      </c>
      <c r="D51" s="717"/>
      <c r="E51" s="602" t="str">
        <f t="shared" si="0"/>
        <v/>
      </c>
    </row>
    <row r="52" spans="2:5" s="6" customFormat="1" x14ac:dyDescent="0.25">
      <c r="B52" s="653" t="s">
        <v>785</v>
      </c>
      <c r="C52" s="658" t="s">
        <v>786</v>
      </c>
      <c r="D52" s="717"/>
      <c r="E52" s="602" t="str">
        <f t="shared" si="0"/>
        <v/>
      </c>
    </row>
    <row r="53" spans="2:5" s="6" customFormat="1" x14ac:dyDescent="0.25">
      <c r="B53" s="653" t="s">
        <v>787</v>
      </c>
      <c r="C53" s="658" t="s">
        <v>788</v>
      </c>
      <c r="D53" s="717"/>
      <c r="E53" s="602" t="str">
        <f t="shared" si="0"/>
        <v/>
      </c>
    </row>
    <row r="54" spans="2:5" s="6" customFormat="1" x14ac:dyDescent="0.25">
      <c r="B54" s="653" t="s">
        <v>789</v>
      </c>
      <c r="C54" s="702" t="s">
        <v>790</v>
      </c>
      <c r="D54" s="717"/>
      <c r="E54" s="602" t="str">
        <f t="shared" si="0"/>
        <v/>
      </c>
    </row>
    <row r="55" spans="2:5" s="6" customFormat="1" x14ac:dyDescent="0.25">
      <c r="B55" s="653" t="s">
        <v>791</v>
      </c>
      <c r="C55" s="702" t="s">
        <v>792</v>
      </c>
      <c r="D55" s="717"/>
      <c r="E55" s="602" t="str">
        <f t="shared" si="0"/>
        <v/>
      </c>
    </row>
    <row r="56" spans="2:5" s="6" customFormat="1" x14ac:dyDescent="0.25">
      <c r="B56" s="653" t="s">
        <v>793</v>
      </c>
      <c r="C56" s="702" t="s">
        <v>794</v>
      </c>
      <c r="D56" s="717"/>
      <c r="E56" s="602" t="str">
        <f t="shared" si="0"/>
        <v/>
      </c>
    </row>
    <row r="57" spans="2:5" s="6" customFormat="1" ht="15.75" thickBot="1" x14ac:dyDescent="0.3">
      <c r="B57" s="719" t="s">
        <v>795</v>
      </c>
      <c r="C57" s="720" t="s">
        <v>706</v>
      </c>
      <c r="D57" s="721"/>
      <c r="E57" s="602" t="str">
        <f t="shared" si="0"/>
        <v/>
      </c>
    </row>
    <row r="60" spans="2:5" x14ac:dyDescent="0.25">
      <c r="C60" s="2" t="s">
        <v>3590</v>
      </c>
    </row>
    <row r="61" spans="2:5" x14ac:dyDescent="0.25">
      <c r="B61" s="6"/>
      <c r="C61" s="6" t="s">
        <v>711</v>
      </c>
      <c r="D61" s="601" t="str">
        <f>IF(D6="","",IF(ROUND(SUM(D7:D11),2)=ROUND(D6,2),"OK","Błąd sumy częściowej"))</f>
        <v/>
      </c>
    </row>
    <row r="62" spans="2:5" x14ac:dyDescent="0.25">
      <c r="B62" s="6"/>
      <c r="C62" s="6" t="s">
        <v>718</v>
      </c>
      <c r="D62" s="601" t="str">
        <f>IF(D12="","",IF(ROUND(SUM(D13:D15),2)=ROUND(D12,2),"OK","Błąd sumy częściowej"))</f>
        <v/>
      </c>
    </row>
    <row r="63" spans="2:5" x14ac:dyDescent="0.25">
      <c r="B63" s="6"/>
      <c r="C63" s="6" t="s">
        <v>729</v>
      </c>
      <c r="D63" s="601" t="str">
        <f>IF(D18="","",IF(ROUND(D19-D20,2)=ROUND(D18,2),"OK","Błąd sumy częściowej"))</f>
        <v/>
      </c>
    </row>
    <row r="64" spans="2:5" x14ac:dyDescent="0.25">
      <c r="B64" s="6"/>
      <c r="C64" s="6" t="s">
        <v>730</v>
      </c>
      <c r="D64" s="601" t="str">
        <f>IF(D21="","",IF(ROUND(SUM(D22:D26),2)=ROUND(D21,2),"OK","Błąd sumy częściowej"))</f>
        <v/>
      </c>
    </row>
    <row r="65" spans="2:4" x14ac:dyDescent="0.25">
      <c r="B65" s="6"/>
      <c r="C65" s="6" t="s">
        <v>753</v>
      </c>
      <c r="D65" s="601" t="str">
        <f>IF(D35="","",IF(ROUND(SUM(D36:D42),2)=ROUND(D35,2),"OK","Błąd sumy częściowej"))</f>
        <v/>
      </c>
    </row>
    <row r="66" spans="2:4" x14ac:dyDescent="0.25">
      <c r="B66" s="6"/>
      <c r="C66" s="6" t="s">
        <v>769</v>
      </c>
      <c r="D66" s="601" t="str">
        <f>IF(D43="","",IF(ROUND(SUM(D44:D45),2)=ROUND(D43,2),"OK","Błąd sumy częściowej"))</f>
        <v/>
      </c>
    </row>
    <row r="67" spans="2:4" x14ac:dyDescent="0.25">
      <c r="B67" s="6"/>
      <c r="C67" s="6" t="s">
        <v>775</v>
      </c>
      <c r="D67" s="601" t="str">
        <f>IF(D46="","",IF(ROUND(SUM(D47:D49),2)=ROUND(D46,2),"OK","Błąd sumy częściowej"))</f>
        <v/>
      </c>
    </row>
    <row r="68" spans="2:4" x14ac:dyDescent="0.25">
      <c r="B68" s="6"/>
      <c r="C68" s="6" t="s">
        <v>783</v>
      </c>
      <c r="D68" s="601" t="str">
        <f>IF(D51="","",IF(ROUND(SUM(D52:D53),2)=ROUND(D51,2),"OK","Błąd sumy częściowej"))</f>
        <v/>
      </c>
    </row>
    <row r="69" spans="2:4" x14ac:dyDescent="0.25">
      <c r="B69" s="6"/>
      <c r="C69" s="6"/>
    </row>
    <row r="70" spans="2:4" x14ac:dyDescent="0.25">
      <c r="B70" s="6"/>
      <c r="C70" s="18" t="s">
        <v>3617</v>
      </c>
      <c r="D70" s="601" t="str">
        <f>IF(COUNTBLANK(E6:E57)=52,"",IF(AND(COUNTIF(E6:E57,"Weryfikacja wiersza OK")=52,COUNTIF(D61:D68,"OK")=8),"Arkusz jest zwalidowany poprawnie","Arkusz jest niepoprawny"))</f>
        <v/>
      </c>
    </row>
    <row r="71" spans="2:4" x14ac:dyDescent="0.25">
      <c r="B71" s="6"/>
      <c r="C71" s="6"/>
    </row>
  </sheetData>
  <mergeCells count="1">
    <mergeCell ref="B4:C5"/>
  </mergeCells>
  <conditionalFormatting sqref="E6">
    <cfRule type="containsText" dxfId="473" priority="4" operator="containsText" text="Weryfikacja wiersza OK">
      <formula>NOT(ISERROR(SEARCH("Weryfikacja wiersza OK",E6)))</formula>
    </cfRule>
  </conditionalFormatting>
  <conditionalFormatting sqref="E7:E57">
    <cfRule type="containsText" dxfId="472" priority="3" operator="containsText" text="Weryfikacja wiersza OK">
      <formula>NOT(ISERROR(SEARCH("Weryfikacja wiersza OK",E7)))</formula>
    </cfRule>
  </conditionalFormatting>
  <conditionalFormatting sqref="D61:D68">
    <cfRule type="containsText" dxfId="471" priority="2" operator="containsText" text="OK">
      <formula>NOT(ISERROR(SEARCH("OK",D61)))</formula>
    </cfRule>
  </conditionalFormatting>
  <conditionalFormatting sqref="D70">
    <cfRule type="containsText" dxfId="470" priority="1" operator="containsText" text="Arkusz jest zwalidowany poprawnie">
      <formula>NOT(ISERROR(SEARCH("Arkusz jest zwalidowany poprawnie",D70)))</formula>
    </cfRule>
  </conditionalFormatting>
  <pageMargins left="0.7" right="0.7" top="0.75" bottom="0.75" header="0.3" footer="0.3"/>
  <pageSetup paperSize="9" scale="77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topLeftCell="A4" workbookViewId="0">
      <selection activeCell="K34" sqref="D7:K34"/>
    </sheetView>
  </sheetViews>
  <sheetFormatPr defaultRowHeight="15" x14ac:dyDescent="0.25"/>
  <cols>
    <col min="2" max="2" width="13.5703125" customWidth="1"/>
    <col min="3" max="3" width="65" bestFit="1" customWidth="1"/>
    <col min="4" max="11" width="13.5703125" customWidth="1"/>
  </cols>
  <sheetData>
    <row r="1" spans="2:12" ht="15.75" x14ac:dyDescent="0.25">
      <c r="B1" s="1" t="s">
        <v>329</v>
      </c>
    </row>
    <row r="2" spans="2:12" x14ac:dyDescent="0.25">
      <c r="B2" s="334" t="s">
        <v>2087</v>
      </c>
      <c r="C2" s="334"/>
      <c r="D2" s="334"/>
      <c r="E2" s="334"/>
      <c r="F2" s="334"/>
      <c r="G2" s="334"/>
      <c r="H2" s="334"/>
      <c r="I2" s="334"/>
      <c r="J2" s="334"/>
      <c r="K2" s="334"/>
    </row>
    <row r="3" spans="2:12" ht="15.75" thickBot="1" x14ac:dyDescent="0.3"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4" spans="2:12" x14ac:dyDescent="0.25">
      <c r="B4" s="1324" t="s">
        <v>2027</v>
      </c>
      <c r="C4" s="1325"/>
      <c r="D4" s="1468" t="s">
        <v>2004</v>
      </c>
      <c r="E4" s="1440"/>
      <c r="F4" s="1440"/>
      <c r="G4" s="1440"/>
      <c r="H4" s="1440"/>
      <c r="I4" s="1440"/>
      <c r="J4" s="1520"/>
      <c r="K4" s="1521" t="s">
        <v>2005</v>
      </c>
    </row>
    <row r="5" spans="2:12" ht="125.25" customHeight="1" x14ac:dyDescent="0.25">
      <c r="B5" s="1483"/>
      <c r="C5" s="1474"/>
      <c r="D5" s="1121" t="s">
        <v>2006</v>
      </c>
      <c r="E5" s="967" t="s">
        <v>2007</v>
      </c>
      <c r="F5" s="967" t="s">
        <v>2008</v>
      </c>
      <c r="G5" s="967" t="s">
        <v>2009</v>
      </c>
      <c r="H5" s="967" t="s">
        <v>1037</v>
      </c>
      <c r="I5" s="1107" t="s">
        <v>2010</v>
      </c>
      <c r="J5" s="1026" t="s">
        <v>2011</v>
      </c>
      <c r="K5" s="1522"/>
    </row>
    <row r="6" spans="2:12" ht="15.75" thickBot="1" x14ac:dyDescent="0.3">
      <c r="B6" s="1326"/>
      <c r="C6" s="1327"/>
      <c r="D6" s="761" t="s">
        <v>145</v>
      </c>
      <c r="E6" s="773" t="s">
        <v>146</v>
      </c>
      <c r="F6" s="773" t="s">
        <v>147</v>
      </c>
      <c r="G6" s="773" t="s">
        <v>148</v>
      </c>
      <c r="H6" s="773" t="s">
        <v>153</v>
      </c>
      <c r="I6" s="773" t="s">
        <v>149</v>
      </c>
      <c r="J6" s="843" t="s">
        <v>258</v>
      </c>
      <c r="K6" s="844" t="s">
        <v>259</v>
      </c>
    </row>
    <row r="7" spans="2:12" x14ac:dyDescent="0.25">
      <c r="B7" s="751" t="s">
        <v>2028</v>
      </c>
      <c r="C7" s="710" t="s">
        <v>512</v>
      </c>
      <c r="D7" s="763"/>
      <c r="E7" s="763"/>
      <c r="F7" s="763"/>
      <c r="G7" s="763"/>
      <c r="H7" s="763"/>
      <c r="I7" s="763"/>
      <c r="J7" s="763"/>
      <c r="K7" s="763"/>
      <c r="L7" s="148" t="str">
        <f>IF(COUNTBLANK(D7:K7)=8,"",IF(COUNTBLANK(D7:K7)=0,"Weryfikacja wiersza OK","Należy wypełnić wszystkie pola w bieżącym wierszu"))</f>
        <v/>
      </c>
    </row>
    <row r="8" spans="2:12" x14ac:dyDescent="0.25">
      <c r="B8" s="752" t="s">
        <v>2029</v>
      </c>
      <c r="C8" s="658" t="s">
        <v>80</v>
      </c>
      <c r="D8" s="690"/>
      <c r="E8" s="690"/>
      <c r="F8" s="690"/>
      <c r="G8" s="690"/>
      <c r="H8" s="690"/>
      <c r="I8" s="690"/>
      <c r="J8" s="690"/>
      <c r="K8" s="690"/>
      <c r="L8" s="148" t="str">
        <f t="shared" ref="L8:L34" si="0">IF(COUNTBLANK(D8:K8)=8,"",IF(COUNTBLANK(D8:K8)=0,"Weryfikacja wiersza OK","Należy wypełnić wszystkie pola w bieżącym wierszu"))</f>
        <v/>
      </c>
    </row>
    <row r="9" spans="2:12" x14ac:dyDescent="0.25">
      <c r="B9" s="752" t="s">
        <v>2030</v>
      </c>
      <c r="C9" s="658" t="s">
        <v>81</v>
      </c>
      <c r="D9" s="690"/>
      <c r="E9" s="690"/>
      <c r="F9" s="690"/>
      <c r="G9" s="690"/>
      <c r="H9" s="690"/>
      <c r="I9" s="690"/>
      <c r="J9" s="690"/>
      <c r="K9" s="690"/>
      <c r="L9" s="148" t="str">
        <f t="shared" si="0"/>
        <v/>
      </c>
    </row>
    <row r="10" spans="2:12" x14ac:dyDescent="0.25">
      <c r="B10" s="752" t="s">
        <v>2031</v>
      </c>
      <c r="C10" s="658" t="s">
        <v>17</v>
      </c>
      <c r="D10" s="690"/>
      <c r="E10" s="690"/>
      <c r="F10" s="690"/>
      <c r="G10" s="690"/>
      <c r="H10" s="690"/>
      <c r="I10" s="690"/>
      <c r="J10" s="690"/>
      <c r="K10" s="690"/>
      <c r="L10" s="148" t="str">
        <f t="shared" si="0"/>
        <v/>
      </c>
    </row>
    <row r="11" spans="2:12" x14ac:dyDescent="0.25">
      <c r="B11" s="753" t="s">
        <v>2032</v>
      </c>
      <c r="C11" s="754" t="s">
        <v>33</v>
      </c>
      <c r="D11" s="768"/>
      <c r="E11" s="768"/>
      <c r="F11" s="768"/>
      <c r="G11" s="768"/>
      <c r="H11" s="768"/>
      <c r="I11" s="768"/>
      <c r="J11" s="768"/>
      <c r="K11" s="768"/>
      <c r="L11" s="148" t="str">
        <f t="shared" si="0"/>
        <v/>
      </c>
    </row>
    <row r="12" spans="2:12" x14ac:dyDescent="0.25">
      <c r="B12" s="1122" t="s">
        <v>2033</v>
      </c>
      <c r="C12" s="1123" t="s">
        <v>300</v>
      </c>
      <c r="D12" s="1124"/>
      <c r="E12" s="1124"/>
      <c r="F12" s="1124"/>
      <c r="G12" s="1124"/>
      <c r="H12" s="1124"/>
      <c r="I12" s="1124"/>
      <c r="J12" s="1124"/>
      <c r="K12" s="1124"/>
      <c r="L12" s="148" t="str">
        <f t="shared" si="0"/>
        <v/>
      </c>
    </row>
    <row r="13" spans="2:12" x14ac:dyDescent="0.25">
      <c r="B13" s="752" t="s">
        <v>2034</v>
      </c>
      <c r="C13" s="658" t="s">
        <v>85</v>
      </c>
      <c r="D13" s="690"/>
      <c r="E13" s="690"/>
      <c r="F13" s="690"/>
      <c r="G13" s="690"/>
      <c r="H13" s="690"/>
      <c r="I13" s="690"/>
      <c r="J13" s="690"/>
      <c r="K13" s="690"/>
      <c r="L13" s="148" t="str">
        <f t="shared" si="0"/>
        <v/>
      </c>
    </row>
    <row r="14" spans="2:12" x14ac:dyDescent="0.25">
      <c r="B14" s="752" t="s">
        <v>2035</v>
      </c>
      <c r="C14" s="658" t="s">
        <v>1091</v>
      </c>
      <c r="D14" s="690"/>
      <c r="E14" s="690"/>
      <c r="F14" s="690"/>
      <c r="G14" s="690"/>
      <c r="H14" s="690"/>
      <c r="I14" s="690"/>
      <c r="J14" s="690"/>
      <c r="K14" s="690"/>
      <c r="L14" s="148" t="str">
        <f t="shared" si="0"/>
        <v/>
      </c>
    </row>
    <row r="15" spans="2:12" x14ac:dyDescent="0.25">
      <c r="B15" s="753" t="s">
        <v>2036</v>
      </c>
      <c r="C15" s="754" t="s">
        <v>33</v>
      </c>
      <c r="D15" s="768"/>
      <c r="E15" s="768"/>
      <c r="F15" s="768"/>
      <c r="G15" s="768"/>
      <c r="H15" s="768"/>
      <c r="I15" s="768"/>
      <c r="J15" s="768"/>
      <c r="K15" s="768"/>
      <c r="L15" s="148" t="str">
        <f t="shared" si="0"/>
        <v/>
      </c>
    </row>
    <row r="16" spans="2:12" x14ac:dyDescent="0.25">
      <c r="B16" s="1122" t="s">
        <v>2037</v>
      </c>
      <c r="C16" s="1123" t="s">
        <v>638</v>
      </c>
      <c r="D16" s="1124"/>
      <c r="E16" s="1124"/>
      <c r="F16" s="1124"/>
      <c r="G16" s="1124"/>
      <c r="H16" s="1124"/>
      <c r="I16" s="1124"/>
      <c r="J16" s="1124"/>
      <c r="K16" s="1124"/>
      <c r="L16" s="148" t="str">
        <f t="shared" si="0"/>
        <v/>
      </c>
    </row>
    <row r="17" spans="2:12" x14ac:dyDescent="0.25">
      <c r="B17" s="752" t="s">
        <v>2038</v>
      </c>
      <c r="C17" s="658" t="s">
        <v>57</v>
      </c>
      <c r="D17" s="690"/>
      <c r="E17" s="690"/>
      <c r="F17" s="690"/>
      <c r="G17" s="690"/>
      <c r="H17" s="690"/>
      <c r="I17" s="690"/>
      <c r="J17" s="690"/>
      <c r="K17" s="690"/>
      <c r="L17" s="148" t="str">
        <f t="shared" si="0"/>
        <v/>
      </c>
    </row>
    <row r="18" spans="2:12" x14ac:dyDescent="0.25">
      <c r="B18" s="752" t="s">
        <v>2039</v>
      </c>
      <c r="C18" s="658" t="s">
        <v>58</v>
      </c>
      <c r="D18" s="690"/>
      <c r="E18" s="690"/>
      <c r="F18" s="690"/>
      <c r="G18" s="690"/>
      <c r="H18" s="690"/>
      <c r="I18" s="690"/>
      <c r="J18" s="690"/>
      <c r="K18" s="690"/>
      <c r="L18" s="148" t="str">
        <f t="shared" si="0"/>
        <v/>
      </c>
    </row>
    <row r="19" spans="2:12" x14ac:dyDescent="0.25">
      <c r="B19" s="752" t="s">
        <v>2040</v>
      </c>
      <c r="C19" s="658" t="s">
        <v>59</v>
      </c>
      <c r="D19" s="690"/>
      <c r="E19" s="690"/>
      <c r="F19" s="690"/>
      <c r="G19" s="690"/>
      <c r="H19" s="690"/>
      <c r="I19" s="690"/>
      <c r="J19" s="690"/>
      <c r="K19" s="690"/>
      <c r="L19" s="148" t="str">
        <f t="shared" si="0"/>
        <v/>
      </c>
    </row>
    <row r="20" spans="2:12" x14ac:dyDescent="0.25">
      <c r="B20" s="752" t="s">
        <v>2041</v>
      </c>
      <c r="C20" s="658" t="s">
        <v>60</v>
      </c>
      <c r="D20" s="690"/>
      <c r="E20" s="690"/>
      <c r="F20" s="690"/>
      <c r="G20" s="690"/>
      <c r="H20" s="690"/>
      <c r="I20" s="690"/>
      <c r="J20" s="690"/>
      <c r="K20" s="690"/>
      <c r="L20" s="148" t="str">
        <f t="shared" si="0"/>
        <v/>
      </c>
    </row>
    <row r="21" spans="2:12" x14ac:dyDescent="0.25">
      <c r="B21" s="752" t="s">
        <v>2042</v>
      </c>
      <c r="C21" s="658" t="s">
        <v>62</v>
      </c>
      <c r="D21" s="690"/>
      <c r="E21" s="690"/>
      <c r="F21" s="690"/>
      <c r="G21" s="690"/>
      <c r="H21" s="690"/>
      <c r="I21" s="690"/>
      <c r="J21" s="690"/>
      <c r="K21" s="690"/>
      <c r="L21" s="148" t="str">
        <f t="shared" si="0"/>
        <v/>
      </c>
    </row>
    <row r="22" spans="2:12" x14ac:dyDescent="0.25">
      <c r="B22" s="752" t="s">
        <v>2043</v>
      </c>
      <c r="C22" s="658" t="s">
        <v>61</v>
      </c>
      <c r="D22" s="690"/>
      <c r="E22" s="690"/>
      <c r="F22" s="690"/>
      <c r="G22" s="690"/>
      <c r="H22" s="690"/>
      <c r="I22" s="690"/>
      <c r="J22" s="690"/>
      <c r="K22" s="690"/>
      <c r="L22" s="148" t="str">
        <f t="shared" si="0"/>
        <v/>
      </c>
    </row>
    <row r="23" spans="2:12" x14ac:dyDescent="0.25">
      <c r="B23" s="753" t="s">
        <v>2044</v>
      </c>
      <c r="C23" s="754" t="s">
        <v>33</v>
      </c>
      <c r="D23" s="768"/>
      <c r="E23" s="768"/>
      <c r="F23" s="768"/>
      <c r="G23" s="768"/>
      <c r="H23" s="768"/>
      <c r="I23" s="768"/>
      <c r="J23" s="768"/>
      <c r="K23" s="768"/>
      <c r="L23" s="148" t="str">
        <f t="shared" si="0"/>
        <v/>
      </c>
    </row>
    <row r="24" spans="2:12" x14ac:dyDescent="0.25">
      <c r="B24" s="1122" t="s">
        <v>2045</v>
      </c>
      <c r="C24" s="1123" t="s">
        <v>1094</v>
      </c>
      <c r="D24" s="1124"/>
      <c r="E24" s="1124"/>
      <c r="F24" s="1124"/>
      <c r="G24" s="1124"/>
      <c r="H24" s="1124"/>
      <c r="I24" s="1124"/>
      <c r="J24" s="1124"/>
      <c r="K24" s="1124"/>
      <c r="L24" s="148" t="str">
        <f t="shared" si="0"/>
        <v/>
      </c>
    </row>
    <row r="25" spans="2:12" x14ac:dyDescent="0.25">
      <c r="B25" s="752" t="s">
        <v>2046</v>
      </c>
      <c r="C25" s="658" t="s">
        <v>318</v>
      </c>
      <c r="D25" s="690"/>
      <c r="E25" s="690"/>
      <c r="F25" s="690"/>
      <c r="G25" s="690"/>
      <c r="H25" s="690"/>
      <c r="I25" s="690"/>
      <c r="J25" s="690"/>
      <c r="K25" s="690"/>
      <c r="L25" s="148" t="str">
        <f t="shared" si="0"/>
        <v/>
      </c>
    </row>
    <row r="26" spans="2:12" x14ac:dyDescent="0.25">
      <c r="B26" s="752" t="s">
        <v>2047</v>
      </c>
      <c r="C26" s="658" t="s">
        <v>78</v>
      </c>
      <c r="D26" s="690"/>
      <c r="E26" s="690"/>
      <c r="F26" s="690"/>
      <c r="G26" s="690"/>
      <c r="H26" s="690"/>
      <c r="I26" s="690"/>
      <c r="J26" s="690"/>
      <c r="K26" s="690"/>
      <c r="L26" s="148" t="str">
        <f t="shared" si="0"/>
        <v/>
      </c>
    </row>
    <row r="27" spans="2:12" x14ac:dyDescent="0.25">
      <c r="B27" s="752" t="s">
        <v>2048</v>
      </c>
      <c r="C27" s="658" t="s">
        <v>57</v>
      </c>
      <c r="D27" s="690"/>
      <c r="E27" s="690"/>
      <c r="F27" s="690"/>
      <c r="G27" s="690"/>
      <c r="H27" s="690"/>
      <c r="I27" s="690"/>
      <c r="J27" s="690"/>
      <c r="K27" s="690"/>
      <c r="L27" s="148" t="str">
        <f t="shared" si="0"/>
        <v/>
      </c>
    </row>
    <row r="28" spans="2:12" x14ac:dyDescent="0.25">
      <c r="B28" s="752" t="s">
        <v>2049</v>
      </c>
      <c r="C28" s="658" t="s">
        <v>58</v>
      </c>
      <c r="D28" s="690"/>
      <c r="E28" s="690"/>
      <c r="F28" s="690"/>
      <c r="G28" s="690"/>
      <c r="H28" s="690"/>
      <c r="I28" s="690"/>
      <c r="J28" s="690"/>
      <c r="K28" s="690"/>
      <c r="L28" s="148" t="str">
        <f t="shared" si="0"/>
        <v/>
      </c>
    </row>
    <row r="29" spans="2:12" x14ac:dyDescent="0.25">
      <c r="B29" s="752" t="s">
        <v>2050</v>
      </c>
      <c r="C29" s="658" t="s">
        <v>59</v>
      </c>
      <c r="D29" s="690"/>
      <c r="E29" s="690"/>
      <c r="F29" s="690"/>
      <c r="G29" s="690"/>
      <c r="H29" s="690"/>
      <c r="I29" s="690"/>
      <c r="J29" s="690"/>
      <c r="K29" s="690"/>
      <c r="L29" s="148" t="str">
        <f t="shared" si="0"/>
        <v/>
      </c>
    </row>
    <row r="30" spans="2:12" x14ac:dyDescent="0.25">
      <c r="B30" s="752" t="s">
        <v>2051</v>
      </c>
      <c r="C30" s="658" t="s">
        <v>60</v>
      </c>
      <c r="D30" s="690"/>
      <c r="E30" s="690"/>
      <c r="F30" s="690"/>
      <c r="G30" s="690"/>
      <c r="H30" s="690"/>
      <c r="I30" s="690"/>
      <c r="J30" s="690"/>
      <c r="K30" s="690"/>
      <c r="L30" s="148" t="str">
        <f t="shared" si="0"/>
        <v/>
      </c>
    </row>
    <row r="31" spans="2:12" x14ac:dyDescent="0.25">
      <c r="B31" s="752" t="s">
        <v>2052</v>
      </c>
      <c r="C31" s="658" t="s">
        <v>62</v>
      </c>
      <c r="D31" s="690"/>
      <c r="E31" s="690"/>
      <c r="F31" s="690"/>
      <c r="G31" s="690"/>
      <c r="H31" s="690"/>
      <c r="I31" s="690"/>
      <c r="J31" s="690"/>
      <c r="K31" s="690"/>
      <c r="L31" s="148" t="str">
        <f t="shared" si="0"/>
        <v/>
      </c>
    </row>
    <row r="32" spans="2:12" x14ac:dyDescent="0.25">
      <c r="B32" s="752" t="s">
        <v>2053</v>
      </c>
      <c r="C32" s="658" t="s">
        <v>61</v>
      </c>
      <c r="D32" s="690"/>
      <c r="E32" s="690"/>
      <c r="F32" s="690"/>
      <c r="G32" s="690"/>
      <c r="H32" s="690"/>
      <c r="I32" s="690"/>
      <c r="J32" s="690"/>
      <c r="K32" s="690"/>
      <c r="L32" s="148" t="str">
        <f t="shared" si="0"/>
        <v/>
      </c>
    </row>
    <row r="33" spans="2:12" ht="15.75" thickBot="1" x14ac:dyDescent="0.3">
      <c r="B33" s="753" t="s">
        <v>2054</v>
      </c>
      <c r="C33" s="754" t="s">
        <v>33</v>
      </c>
      <c r="D33" s="768"/>
      <c r="E33" s="768"/>
      <c r="F33" s="768"/>
      <c r="G33" s="768"/>
      <c r="H33" s="768"/>
      <c r="I33" s="768"/>
      <c r="J33" s="768"/>
      <c r="K33" s="768"/>
      <c r="L33" s="148" t="str">
        <f t="shared" si="0"/>
        <v/>
      </c>
    </row>
    <row r="34" spans="2:12" ht="15.75" thickBot="1" x14ac:dyDescent="0.3">
      <c r="B34" s="756" t="s">
        <v>2055</v>
      </c>
      <c r="C34" s="757" t="s">
        <v>87</v>
      </c>
      <c r="D34" s="770"/>
      <c r="E34" s="770"/>
      <c r="F34" s="770"/>
      <c r="G34" s="770"/>
      <c r="H34" s="770"/>
      <c r="I34" s="770"/>
      <c r="J34" s="770"/>
      <c r="K34" s="770"/>
      <c r="L34" s="148" t="str">
        <f t="shared" si="0"/>
        <v/>
      </c>
    </row>
    <row r="36" spans="2:12" x14ac:dyDescent="0.25">
      <c r="C36" s="2" t="s">
        <v>3590</v>
      </c>
    </row>
    <row r="37" spans="2:12" x14ac:dyDescent="0.25">
      <c r="C37" t="s">
        <v>2028</v>
      </c>
      <c r="D37" s="601" t="str">
        <f>IF(D7="","",IF(ROUND(SUM(D8:D11),2)=ROUND(D7,2),"OK","Błąd sumy częściowej"))</f>
        <v/>
      </c>
      <c r="E37" s="601" t="str">
        <f t="shared" ref="E37:K37" si="1">IF(E7="","",IF(ROUND(SUM(E8:E11),2)=ROUND(E7,2),"OK","Błąd sumy częściowej"))</f>
        <v/>
      </c>
      <c r="F37" s="601" t="str">
        <f t="shared" si="1"/>
        <v/>
      </c>
      <c r="G37" s="601" t="str">
        <f t="shared" si="1"/>
        <v/>
      </c>
      <c r="H37" s="601" t="str">
        <f t="shared" si="1"/>
        <v/>
      </c>
      <c r="I37" s="601" t="str">
        <f t="shared" si="1"/>
        <v/>
      </c>
      <c r="J37" s="601" t="str">
        <f t="shared" si="1"/>
        <v/>
      </c>
      <c r="K37" s="601" t="str">
        <f t="shared" si="1"/>
        <v/>
      </c>
    </row>
    <row r="38" spans="2:12" x14ac:dyDescent="0.25">
      <c r="C38" t="s">
        <v>2033</v>
      </c>
      <c r="D38" s="601" t="str">
        <f>IF(D12="","",IF(ROUND(SUM(D13:D15),2)=ROUND(D12,2),"OK","Błąd sumy częściowej"))</f>
        <v/>
      </c>
      <c r="E38" s="601" t="str">
        <f t="shared" ref="E38:K38" si="2">IF(E12="","",IF(ROUND(SUM(E13:E15),2)=ROUND(E12,2),"OK","Błąd sumy częściowej"))</f>
        <v/>
      </c>
      <c r="F38" s="601" t="str">
        <f t="shared" si="2"/>
        <v/>
      </c>
      <c r="G38" s="601" t="str">
        <f t="shared" si="2"/>
        <v/>
      </c>
      <c r="H38" s="601" t="str">
        <f t="shared" si="2"/>
        <v/>
      </c>
      <c r="I38" s="601" t="str">
        <f t="shared" si="2"/>
        <v/>
      </c>
      <c r="J38" s="601" t="str">
        <f t="shared" si="2"/>
        <v/>
      </c>
      <c r="K38" s="601" t="str">
        <f t="shared" si="2"/>
        <v/>
      </c>
    </row>
    <row r="39" spans="2:12" x14ac:dyDescent="0.25">
      <c r="C39" t="s">
        <v>2037</v>
      </c>
      <c r="D39" s="601" t="str">
        <f>IF(D16="","",IF(ROUND(SUM(D17:D23),2)=ROUND(D16,2),"OK","Błąd sumy częściowej"))</f>
        <v/>
      </c>
      <c r="E39" s="601" t="str">
        <f t="shared" ref="E39:K39" si="3">IF(E16="","",IF(ROUND(SUM(E17:E23),2)=ROUND(E16,2),"OK","Błąd sumy częściowej"))</f>
        <v/>
      </c>
      <c r="F39" s="601" t="str">
        <f t="shared" si="3"/>
        <v/>
      </c>
      <c r="G39" s="601" t="str">
        <f t="shared" si="3"/>
        <v/>
      </c>
      <c r="H39" s="601" t="str">
        <f t="shared" si="3"/>
        <v/>
      </c>
      <c r="I39" s="601" t="str">
        <f t="shared" si="3"/>
        <v/>
      </c>
      <c r="J39" s="601" t="str">
        <f t="shared" si="3"/>
        <v/>
      </c>
      <c r="K39" s="601" t="str">
        <f t="shared" si="3"/>
        <v/>
      </c>
    </row>
    <row r="40" spans="2:12" x14ac:dyDescent="0.25">
      <c r="C40" t="s">
        <v>2045</v>
      </c>
      <c r="D40" s="601" t="str">
        <f>IF(D24="","",IF(ROUND(SUM(D25:D33),2)=ROUND(D24,2),"OK","Błąd sumy częściowej"))</f>
        <v/>
      </c>
      <c r="E40" s="601" t="str">
        <f t="shared" ref="E40:K40" si="4">IF(E24="","",IF(ROUND(SUM(E25:E33),2)=ROUND(E24,2),"OK","Błąd sumy częściowej"))</f>
        <v/>
      </c>
      <c r="F40" s="601" t="str">
        <f t="shared" si="4"/>
        <v/>
      </c>
      <c r="G40" s="601" t="str">
        <f t="shared" si="4"/>
        <v/>
      </c>
      <c r="H40" s="601" t="str">
        <f t="shared" si="4"/>
        <v/>
      </c>
      <c r="I40" s="601" t="str">
        <f t="shared" si="4"/>
        <v/>
      </c>
      <c r="J40" s="601" t="str">
        <f t="shared" si="4"/>
        <v/>
      </c>
      <c r="K40" s="601" t="str">
        <f t="shared" si="4"/>
        <v/>
      </c>
    </row>
    <row r="41" spans="2:12" x14ac:dyDescent="0.25">
      <c r="C41" t="s">
        <v>2055</v>
      </c>
      <c r="D41" s="601" t="str">
        <f>IF(D34="","",IF(ROUND(SUM(D7,D12,D16,D24),2)=ROUND(D34,2),"OK","Błąd sumy częściowej"))</f>
        <v/>
      </c>
      <c r="E41" s="601" t="str">
        <f t="shared" ref="E41:K41" si="5">IF(E34="","",IF(ROUND(SUM(E7,E12,E16,E24),2)=ROUND(E34,2),"OK","Błąd sumy częściowej"))</f>
        <v/>
      </c>
      <c r="F41" s="601" t="str">
        <f t="shared" si="5"/>
        <v/>
      </c>
      <c r="G41" s="601" t="str">
        <f t="shared" si="5"/>
        <v/>
      </c>
      <c r="H41" s="601" t="str">
        <f t="shared" si="5"/>
        <v/>
      </c>
      <c r="I41" s="601" t="str">
        <f t="shared" si="5"/>
        <v/>
      </c>
      <c r="J41" s="601" t="str">
        <f t="shared" si="5"/>
        <v/>
      </c>
      <c r="K41" s="601" t="str">
        <f t="shared" si="5"/>
        <v/>
      </c>
    </row>
    <row r="43" spans="2:12" x14ac:dyDescent="0.25">
      <c r="C43" s="18" t="s">
        <v>3617</v>
      </c>
      <c r="D43" s="601" t="str">
        <f>IF(COUNTBLANK(L7:L34)=28,"",IF(AND(COUNTIF(L7:L34,"Weryfikacja wiersza OK")=28,COUNTIF(D37:K41,"OK")=40),"Arkusz jest zwalidowany poprawnie","Arkusz jest niepoprawny"))</f>
        <v/>
      </c>
    </row>
  </sheetData>
  <mergeCells count="3">
    <mergeCell ref="B4:C6"/>
    <mergeCell ref="D4:J4"/>
    <mergeCell ref="K4:K5"/>
  </mergeCells>
  <conditionalFormatting sqref="L7:L34">
    <cfRule type="containsText" dxfId="163" priority="4" operator="containsText" text="Weryfikacja bieżącego wiersza: OK">
      <formula>NOT(ISERROR(SEARCH("Weryfikacja bieżącego wiersza: OK",L7)))</formula>
    </cfRule>
  </conditionalFormatting>
  <conditionalFormatting sqref="L7:L34">
    <cfRule type="cellIs" dxfId="162" priority="3" operator="equal">
      <formula>"Weryfikacja wiersza OK"</formula>
    </cfRule>
  </conditionalFormatting>
  <conditionalFormatting sqref="D37:K41">
    <cfRule type="containsText" dxfId="161" priority="2" operator="containsText" text="OK">
      <formula>NOT(ISERROR(SEARCH("OK",D37)))</formula>
    </cfRule>
  </conditionalFormatting>
  <conditionalFormatting sqref="D43">
    <cfRule type="containsText" dxfId="160" priority="1" operator="containsText" text="Arkusz jest zwalidowany poprawnie">
      <formula>NOT(ISERROR(SEARCH("Arkusz jest zwalidowany poprawnie",D43)))</formula>
    </cfRule>
  </conditionalFormatting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topLeftCell="A2" workbookViewId="0">
      <selection activeCell="D8" sqref="D8:L27"/>
    </sheetView>
  </sheetViews>
  <sheetFormatPr defaultRowHeight="15" x14ac:dyDescent="0.25"/>
  <cols>
    <col min="2" max="2" width="9" bestFit="1" customWidth="1"/>
    <col min="3" max="3" width="46.85546875" customWidth="1"/>
    <col min="4" max="5" width="13.7109375" customWidth="1"/>
    <col min="6" max="6" width="16.5703125" customWidth="1"/>
    <col min="7" max="8" width="13.7109375" customWidth="1"/>
    <col min="9" max="9" width="16.28515625" customWidth="1"/>
    <col min="10" max="10" width="18.28515625" customWidth="1"/>
    <col min="11" max="11" width="18.85546875" customWidth="1"/>
    <col min="12" max="12" width="16.28515625" customWidth="1"/>
  </cols>
  <sheetData>
    <row r="1" spans="2:13" ht="15.75" x14ac:dyDescent="0.25">
      <c r="B1" s="1" t="s">
        <v>329</v>
      </c>
    </row>
    <row r="2" spans="2:13" x14ac:dyDescent="0.25">
      <c r="B2" s="334" t="s">
        <v>2086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</row>
    <row r="3" spans="2:13" ht="15.75" thickBot="1" x14ac:dyDescent="0.3"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2:13" ht="48.75" customHeight="1" thickBot="1" x14ac:dyDescent="0.3">
      <c r="B4" s="1462"/>
      <c r="C4" s="1475"/>
      <c r="D4" s="1523" t="s">
        <v>2056</v>
      </c>
      <c r="E4" s="1434"/>
      <c r="F4" s="1434"/>
      <c r="G4" s="1434"/>
      <c r="H4" s="1434"/>
      <c r="I4" s="1524"/>
      <c r="J4" s="1400" t="s">
        <v>2057</v>
      </c>
      <c r="K4" s="1401"/>
      <c r="L4" s="1402"/>
    </row>
    <row r="5" spans="2:13" x14ac:dyDescent="0.25">
      <c r="B5" s="1464"/>
      <c r="C5" s="1476"/>
      <c r="D5" s="1400" t="s">
        <v>2058</v>
      </c>
      <c r="E5" s="1401"/>
      <c r="F5" s="1402"/>
      <c r="G5" s="1400" t="s">
        <v>2059</v>
      </c>
      <c r="H5" s="1401"/>
      <c r="I5" s="1402"/>
      <c r="J5" s="1428" t="s">
        <v>2060</v>
      </c>
      <c r="K5" s="1431" t="s">
        <v>2061</v>
      </c>
      <c r="L5" s="1429" t="s">
        <v>2062</v>
      </c>
    </row>
    <row r="6" spans="2:13" ht="60" x14ac:dyDescent="0.25">
      <c r="B6" s="1464"/>
      <c r="C6" s="1476"/>
      <c r="D6" s="1008" t="s">
        <v>11</v>
      </c>
      <c r="E6" s="997" t="s">
        <v>2063</v>
      </c>
      <c r="F6" s="998" t="s">
        <v>2064</v>
      </c>
      <c r="G6" s="1008" t="s">
        <v>11</v>
      </c>
      <c r="H6" s="997" t="s">
        <v>2063</v>
      </c>
      <c r="I6" s="998" t="s">
        <v>2065</v>
      </c>
      <c r="J6" s="1428"/>
      <c r="K6" s="1431"/>
      <c r="L6" s="1429"/>
    </row>
    <row r="7" spans="2:13" ht="15.75" thickBot="1" x14ac:dyDescent="0.3">
      <c r="B7" s="1466"/>
      <c r="C7" s="1477"/>
      <c r="D7" s="858" t="s">
        <v>145</v>
      </c>
      <c r="E7" s="773" t="s">
        <v>146</v>
      </c>
      <c r="F7" s="762" t="s">
        <v>147</v>
      </c>
      <c r="G7" s="858" t="s">
        <v>148</v>
      </c>
      <c r="H7" s="773" t="s">
        <v>153</v>
      </c>
      <c r="I7" s="762" t="s">
        <v>149</v>
      </c>
      <c r="J7" s="858" t="s">
        <v>258</v>
      </c>
      <c r="K7" s="773" t="s">
        <v>259</v>
      </c>
      <c r="L7" s="762" t="s">
        <v>260</v>
      </c>
    </row>
    <row r="8" spans="2:13" x14ac:dyDescent="0.25">
      <c r="B8" s="715" t="s">
        <v>2066</v>
      </c>
      <c r="C8" s="710" t="s">
        <v>627</v>
      </c>
      <c r="D8" s="860"/>
      <c r="E8" s="860"/>
      <c r="F8" s="860"/>
      <c r="G8" s="860"/>
      <c r="H8" s="860"/>
      <c r="I8" s="860"/>
      <c r="J8" s="860"/>
      <c r="K8" s="860"/>
      <c r="L8" s="860"/>
      <c r="M8" s="148" t="str">
        <f>IF(COUNTBLANK(D8:L8)=9,"",IF(COUNTBLANK(D8:L8)=0,"Weryfikacja wiersza OK","Należy wypełnić wszystkie pola w bieżącym wierszu"))</f>
        <v/>
      </c>
    </row>
    <row r="9" spans="2:13" x14ac:dyDescent="0.25">
      <c r="B9" s="653" t="s">
        <v>2067</v>
      </c>
      <c r="C9" s="658" t="s">
        <v>512</v>
      </c>
      <c r="D9" s="862"/>
      <c r="E9" s="862"/>
      <c r="F9" s="862"/>
      <c r="G9" s="862"/>
      <c r="H9" s="862"/>
      <c r="I9" s="862"/>
      <c r="J9" s="862"/>
      <c r="K9" s="862"/>
      <c r="L9" s="862"/>
      <c r="M9" s="148" t="str">
        <f t="shared" ref="M9:M27" si="0">IF(COUNTBLANK(D9:L9)=9,"",IF(COUNTBLANK(D9:L9)=0,"Weryfikacja wiersza OK","Należy wypełnić wszystkie pola w bieżącym wierszu"))</f>
        <v/>
      </c>
    </row>
    <row r="10" spans="2:13" x14ac:dyDescent="0.25">
      <c r="B10" s="653" t="s">
        <v>2068</v>
      </c>
      <c r="C10" s="658" t="s">
        <v>300</v>
      </c>
      <c r="D10" s="862"/>
      <c r="E10" s="862"/>
      <c r="F10" s="862"/>
      <c r="G10" s="862"/>
      <c r="H10" s="862"/>
      <c r="I10" s="862"/>
      <c r="J10" s="862"/>
      <c r="K10" s="862"/>
      <c r="L10" s="862"/>
      <c r="M10" s="148" t="str">
        <f t="shared" si="0"/>
        <v/>
      </c>
    </row>
    <row r="11" spans="2:13" x14ac:dyDescent="0.25">
      <c r="B11" s="777" t="s">
        <v>2069</v>
      </c>
      <c r="C11" s="754" t="s">
        <v>636</v>
      </c>
      <c r="D11" s="866"/>
      <c r="E11" s="866"/>
      <c r="F11" s="866"/>
      <c r="G11" s="866"/>
      <c r="H11" s="866"/>
      <c r="I11" s="866"/>
      <c r="J11" s="866"/>
      <c r="K11" s="866"/>
      <c r="L11" s="866"/>
      <c r="M11" s="148" t="str">
        <f t="shared" si="0"/>
        <v/>
      </c>
    </row>
    <row r="12" spans="2:13" ht="30" x14ac:dyDescent="0.25">
      <c r="B12" s="1125" t="s">
        <v>2070</v>
      </c>
      <c r="C12" s="1123" t="s">
        <v>622</v>
      </c>
      <c r="D12" s="1126"/>
      <c r="E12" s="1126"/>
      <c r="F12" s="1126"/>
      <c r="G12" s="1126"/>
      <c r="H12" s="1126"/>
      <c r="I12" s="1126"/>
      <c r="J12" s="1126"/>
      <c r="K12" s="1126"/>
      <c r="L12" s="1126"/>
      <c r="M12" s="148" t="str">
        <f t="shared" si="0"/>
        <v/>
      </c>
    </row>
    <row r="13" spans="2:13" x14ac:dyDescent="0.25">
      <c r="B13" s="653" t="s">
        <v>2071</v>
      </c>
      <c r="C13" s="658" t="s">
        <v>512</v>
      </c>
      <c r="D13" s="862"/>
      <c r="E13" s="862"/>
      <c r="F13" s="862"/>
      <c r="G13" s="862"/>
      <c r="H13" s="862"/>
      <c r="I13" s="862"/>
      <c r="J13" s="862"/>
      <c r="K13" s="862"/>
      <c r="L13" s="862"/>
      <c r="M13" s="148" t="str">
        <f t="shared" si="0"/>
        <v/>
      </c>
    </row>
    <row r="14" spans="2:13" x14ac:dyDescent="0.25">
      <c r="B14" s="653" t="s">
        <v>2072</v>
      </c>
      <c r="C14" s="658" t="s">
        <v>300</v>
      </c>
      <c r="D14" s="862"/>
      <c r="E14" s="862"/>
      <c r="F14" s="862"/>
      <c r="G14" s="862"/>
      <c r="H14" s="862"/>
      <c r="I14" s="862"/>
      <c r="J14" s="862"/>
      <c r="K14" s="862"/>
      <c r="L14" s="862"/>
      <c r="M14" s="148" t="str">
        <f t="shared" si="0"/>
        <v/>
      </c>
    </row>
    <row r="15" spans="2:13" x14ac:dyDescent="0.25">
      <c r="B15" s="777" t="s">
        <v>2073</v>
      </c>
      <c r="C15" s="754" t="s">
        <v>82</v>
      </c>
      <c r="D15" s="866"/>
      <c r="E15" s="866"/>
      <c r="F15" s="866"/>
      <c r="G15" s="866"/>
      <c r="H15" s="866"/>
      <c r="I15" s="866"/>
      <c r="J15" s="866"/>
      <c r="K15" s="866"/>
      <c r="L15" s="866"/>
      <c r="M15" s="148" t="str">
        <f t="shared" si="0"/>
        <v/>
      </c>
    </row>
    <row r="16" spans="2:13" x14ac:dyDescent="0.25">
      <c r="B16" s="1125" t="s">
        <v>2074</v>
      </c>
      <c r="C16" s="1123" t="s">
        <v>632</v>
      </c>
      <c r="D16" s="1126"/>
      <c r="E16" s="1126"/>
      <c r="F16" s="1126"/>
      <c r="G16" s="1126"/>
      <c r="H16" s="1126"/>
      <c r="I16" s="1126"/>
      <c r="J16" s="1126"/>
      <c r="K16" s="1126"/>
      <c r="L16" s="1126"/>
      <c r="M16" s="148" t="str">
        <f t="shared" si="0"/>
        <v/>
      </c>
    </row>
    <row r="17" spans="2:13" x14ac:dyDescent="0.25">
      <c r="B17" s="653" t="s">
        <v>2075</v>
      </c>
      <c r="C17" s="658" t="s">
        <v>512</v>
      </c>
      <c r="D17" s="862"/>
      <c r="E17" s="862"/>
      <c r="F17" s="862"/>
      <c r="G17" s="862"/>
      <c r="H17" s="862"/>
      <c r="I17" s="862"/>
      <c r="J17" s="862"/>
      <c r="K17" s="862"/>
      <c r="L17" s="862"/>
      <c r="M17" s="148" t="str">
        <f t="shared" si="0"/>
        <v/>
      </c>
    </row>
    <row r="18" spans="2:13" x14ac:dyDescent="0.25">
      <c r="B18" s="653" t="s">
        <v>2076</v>
      </c>
      <c r="C18" s="658" t="s">
        <v>300</v>
      </c>
      <c r="D18" s="862"/>
      <c r="E18" s="862"/>
      <c r="F18" s="862"/>
      <c r="G18" s="862"/>
      <c r="H18" s="862"/>
      <c r="I18" s="862"/>
      <c r="J18" s="862"/>
      <c r="K18" s="862"/>
      <c r="L18" s="862"/>
      <c r="M18" s="148" t="str">
        <f t="shared" si="0"/>
        <v/>
      </c>
    </row>
    <row r="19" spans="2:13" x14ac:dyDescent="0.25">
      <c r="B19" s="777" t="s">
        <v>2077</v>
      </c>
      <c r="C19" s="754" t="s">
        <v>82</v>
      </c>
      <c r="D19" s="866"/>
      <c r="E19" s="866"/>
      <c r="F19" s="866"/>
      <c r="G19" s="866"/>
      <c r="H19" s="866"/>
      <c r="I19" s="866"/>
      <c r="J19" s="866"/>
      <c r="K19" s="866"/>
      <c r="L19" s="866"/>
      <c r="M19" s="148" t="str">
        <f t="shared" si="0"/>
        <v/>
      </c>
    </row>
    <row r="20" spans="2:13" x14ac:dyDescent="0.25">
      <c r="B20" s="1125" t="s">
        <v>2078</v>
      </c>
      <c r="C20" s="1123" t="s">
        <v>638</v>
      </c>
      <c r="D20" s="1126"/>
      <c r="E20" s="1126"/>
      <c r="F20" s="1126"/>
      <c r="G20" s="1126"/>
      <c r="H20" s="1126"/>
      <c r="I20" s="1126"/>
      <c r="J20" s="1126"/>
      <c r="K20" s="1126"/>
      <c r="L20" s="1126"/>
      <c r="M20" s="148" t="str">
        <f t="shared" si="0"/>
        <v/>
      </c>
    </row>
    <row r="21" spans="2:13" x14ac:dyDescent="0.25">
      <c r="B21" s="653" t="s">
        <v>2079</v>
      </c>
      <c r="C21" s="658" t="s">
        <v>107</v>
      </c>
      <c r="D21" s="862"/>
      <c r="E21" s="862"/>
      <c r="F21" s="862"/>
      <c r="G21" s="862"/>
      <c r="H21" s="862"/>
      <c r="I21" s="862"/>
      <c r="J21" s="862"/>
      <c r="K21" s="862"/>
      <c r="L21" s="862"/>
      <c r="M21" s="148" t="str">
        <f t="shared" si="0"/>
        <v/>
      </c>
    </row>
    <row r="22" spans="2:13" x14ac:dyDescent="0.25">
      <c r="B22" s="653" t="s">
        <v>2080</v>
      </c>
      <c r="C22" s="658" t="s">
        <v>300</v>
      </c>
      <c r="D22" s="862"/>
      <c r="E22" s="862"/>
      <c r="F22" s="862"/>
      <c r="G22" s="862"/>
      <c r="H22" s="862"/>
      <c r="I22" s="862"/>
      <c r="J22" s="862"/>
      <c r="K22" s="862"/>
      <c r="L22" s="862"/>
      <c r="M22" s="148" t="str">
        <f t="shared" si="0"/>
        <v/>
      </c>
    </row>
    <row r="23" spans="2:13" x14ac:dyDescent="0.25">
      <c r="B23" s="777" t="s">
        <v>2081</v>
      </c>
      <c r="C23" s="754" t="s">
        <v>82</v>
      </c>
      <c r="D23" s="866"/>
      <c r="E23" s="866"/>
      <c r="F23" s="866"/>
      <c r="G23" s="866"/>
      <c r="H23" s="866"/>
      <c r="I23" s="866"/>
      <c r="J23" s="866"/>
      <c r="K23" s="866"/>
      <c r="L23" s="866"/>
      <c r="M23" s="148" t="str">
        <f t="shared" si="0"/>
        <v/>
      </c>
    </row>
    <row r="24" spans="2:13" ht="30" x14ac:dyDescent="0.25">
      <c r="B24" s="1125" t="s">
        <v>2082</v>
      </c>
      <c r="C24" s="1127" t="s">
        <v>643</v>
      </c>
      <c r="D24" s="1126"/>
      <c r="E24" s="1126"/>
      <c r="F24" s="1126"/>
      <c r="G24" s="1126"/>
      <c r="H24" s="1126"/>
      <c r="I24" s="1126"/>
      <c r="J24" s="1126"/>
      <c r="K24" s="1126"/>
      <c r="L24" s="1126"/>
      <c r="M24" s="148" t="str">
        <f t="shared" si="0"/>
        <v/>
      </c>
    </row>
    <row r="25" spans="2:13" x14ac:dyDescent="0.25">
      <c r="B25" s="653" t="s">
        <v>2083</v>
      </c>
      <c r="C25" s="658" t="s">
        <v>300</v>
      </c>
      <c r="D25" s="862"/>
      <c r="E25" s="862"/>
      <c r="F25" s="862"/>
      <c r="G25" s="862"/>
      <c r="H25" s="862"/>
      <c r="I25" s="862"/>
      <c r="J25" s="862"/>
      <c r="K25" s="862"/>
      <c r="L25" s="862"/>
      <c r="M25" s="148" t="str">
        <f t="shared" si="0"/>
        <v/>
      </c>
    </row>
    <row r="26" spans="2:13" ht="15.75" thickBot="1" x14ac:dyDescent="0.3">
      <c r="B26" s="777" t="s">
        <v>2084</v>
      </c>
      <c r="C26" s="754" t="s">
        <v>82</v>
      </c>
      <c r="D26" s="866"/>
      <c r="E26" s="866"/>
      <c r="F26" s="866"/>
      <c r="G26" s="866"/>
      <c r="H26" s="866"/>
      <c r="I26" s="866"/>
      <c r="J26" s="866"/>
      <c r="K26" s="866"/>
      <c r="L26" s="866"/>
      <c r="M26" s="148" t="str">
        <f t="shared" si="0"/>
        <v/>
      </c>
    </row>
    <row r="27" spans="2:13" ht="15.75" thickBot="1" x14ac:dyDescent="0.3">
      <c r="B27" s="673" t="s">
        <v>2085</v>
      </c>
      <c r="C27" s="757" t="s">
        <v>87</v>
      </c>
      <c r="D27" s="868"/>
      <c r="E27" s="779"/>
      <c r="F27" s="771"/>
      <c r="G27" s="868"/>
      <c r="H27" s="779"/>
      <c r="I27" s="771"/>
      <c r="J27" s="868"/>
      <c r="K27" s="779"/>
      <c r="L27" s="1068"/>
      <c r="M27" s="148" t="str">
        <f t="shared" si="0"/>
        <v/>
      </c>
    </row>
    <row r="29" spans="2:13" x14ac:dyDescent="0.25">
      <c r="C29" s="2" t="s">
        <v>3590</v>
      </c>
    </row>
    <row r="30" spans="2:13" x14ac:dyDescent="0.25">
      <c r="C30" t="s">
        <v>2066</v>
      </c>
      <c r="D30" s="601" t="str">
        <f>IF(D8="","",IF(ROUND(SUM(D9:D11),2)=ROUND(D8,2),"OK","Błąd sumy częściowej"))</f>
        <v/>
      </c>
      <c r="E30" s="601" t="str">
        <f t="shared" ref="E30:L30" si="1">IF(E8="","",IF(ROUND(SUM(E9:E11),2)=ROUND(E8,2),"OK","Błąd sumy częściowej"))</f>
        <v/>
      </c>
      <c r="F30" s="601" t="str">
        <f t="shared" si="1"/>
        <v/>
      </c>
      <c r="G30" s="601" t="str">
        <f t="shared" si="1"/>
        <v/>
      </c>
      <c r="H30" s="601" t="str">
        <f t="shared" si="1"/>
        <v/>
      </c>
      <c r="I30" s="601" t="str">
        <f t="shared" si="1"/>
        <v/>
      </c>
      <c r="J30" s="601" t="str">
        <f t="shared" si="1"/>
        <v/>
      </c>
      <c r="K30" s="601" t="str">
        <f t="shared" si="1"/>
        <v/>
      </c>
      <c r="L30" s="601" t="str">
        <f t="shared" si="1"/>
        <v/>
      </c>
    </row>
    <row r="31" spans="2:13" x14ac:dyDescent="0.25">
      <c r="C31" t="s">
        <v>2070</v>
      </c>
      <c r="D31" s="601" t="str">
        <f>IF(D12="","",IF(ROUND(SUM(D13:D15),2)=ROUND(D12,2),"OK","Błąd sumy częściowej"))</f>
        <v/>
      </c>
      <c r="E31" s="601" t="str">
        <f t="shared" ref="E31:L31" si="2">IF(E12="","",IF(ROUND(SUM(E13:E15),2)=ROUND(E12,2),"OK","Błąd sumy częściowej"))</f>
        <v/>
      </c>
      <c r="F31" s="601" t="str">
        <f t="shared" si="2"/>
        <v/>
      </c>
      <c r="G31" s="601" t="str">
        <f t="shared" si="2"/>
        <v/>
      </c>
      <c r="H31" s="601" t="str">
        <f t="shared" si="2"/>
        <v/>
      </c>
      <c r="I31" s="601" t="str">
        <f t="shared" si="2"/>
        <v/>
      </c>
      <c r="J31" s="601" t="str">
        <f t="shared" si="2"/>
        <v/>
      </c>
      <c r="K31" s="601" t="str">
        <f t="shared" si="2"/>
        <v/>
      </c>
      <c r="L31" s="601" t="str">
        <f t="shared" si="2"/>
        <v/>
      </c>
    </row>
    <row r="32" spans="2:13" x14ac:dyDescent="0.25">
      <c r="C32" t="s">
        <v>2074</v>
      </c>
      <c r="D32" s="601" t="str">
        <f>IF(D16="","",IF(ROUND(SUM(D17:D19),2)=ROUND(D16,2),"OK","Błąd sumy częściowej"))</f>
        <v/>
      </c>
      <c r="E32" s="601" t="str">
        <f t="shared" ref="E32:L32" si="3">IF(E16="","",IF(ROUND(SUM(E17:E19),2)=ROUND(E16,2),"OK","Błąd sumy częściowej"))</f>
        <v/>
      </c>
      <c r="F32" s="601" t="str">
        <f t="shared" si="3"/>
        <v/>
      </c>
      <c r="G32" s="601" t="str">
        <f t="shared" si="3"/>
        <v/>
      </c>
      <c r="H32" s="601" t="str">
        <f t="shared" si="3"/>
        <v/>
      </c>
      <c r="I32" s="601" t="str">
        <f t="shared" si="3"/>
        <v/>
      </c>
      <c r="J32" s="601" t="str">
        <f t="shared" si="3"/>
        <v/>
      </c>
      <c r="K32" s="601" t="str">
        <f t="shared" si="3"/>
        <v/>
      </c>
      <c r="L32" s="601" t="str">
        <f t="shared" si="3"/>
        <v/>
      </c>
    </row>
    <row r="33" spans="3:12" x14ac:dyDescent="0.25">
      <c r="C33" t="s">
        <v>2078</v>
      </c>
      <c r="D33" s="601" t="str">
        <f>IF(D20="","",IF(ROUND(SUM(D21:D23),2)=ROUND(D20,2),"OK","Błąd sumy częściowej"))</f>
        <v/>
      </c>
      <c r="E33" s="601" t="str">
        <f t="shared" ref="E33:L33" si="4">IF(E20="","",IF(ROUND(SUM(E21:E23),2)=ROUND(E20,2),"OK","Błąd sumy częściowej"))</f>
        <v/>
      </c>
      <c r="F33" s="601" t="str">
        <f t="shared" si="4"/>
        <v/>
      </c>
      <c r="G33" s="601" t="str">
        <f t="shared" si="4"/>
        <v/>
      </c>
      <c r="H33" s="601" t="str">
        <f t="shared" si="4"/>
        <v/>
      </c>
      <c r="I33" s="601" t="str">
        <f t="shared" si="4"/>
        <v/>
      </c>
      <c r="J33" s="601" t="str">
        <f t="shared" si="4"/>
        <v/>
      </c>
      <c r="K33" s="601" t="str">
        <f t="shared" si="4"/>
        <v/>
      </c>
      <c r="L33" s="601" t="str">
        <f t="shared" si="4"/>
        <v/>
      </c>
    </row>
    <row r="34" spans="3:12" x14ac:dyDescent="0.25">
      <c r="C34" t="s">
        <v>2082</v>
      </c>
      <c r="D34" s="601" t="str">
        <f>IF(D24="","",IF(ROUND(SUM(D25:D26),2)=ROUND(D24,2),"OK","Błąd sumy częściowej"))</f>
        <v/>
      </c>
      <c r="E34" s="601" t="str">
        <f t="shared" ref="E34:L34" si="5">IF(E24="","",IF(ROUND(SUM(E25:E26),2)=ROUND(E24,2),"OK","Błąd sumy częściowej"))</f>
        <v/>
      </c>
      <c r="F34" s="601" t="str">
        <f t="shared" si="5"/>
        <v/>
      </c>
      <c r="G34" s="601" t="str">
        <f t="shared" si="5"/>
        <v/>
      </c>
      <c r="H34" s="601" t="str">
        <f t="shared" si="5"/>
        <v/>
      </c>
      <c r="I34" s="601" t="str">
        <f t="shared" si="5"/>
        <v/>
      </c>
      <c r="J34" s="601" t="str">
        <f t="shared" si="5"/>
        <v/>
      </c>
      <c r="K34" s="601" t="str">
        <f t="shared" si="5"/>
        <v/>
      </c>
      <c r="L34" s="601" t="str">
        <f t="shared" si="5"/>
        <v/>
      </c>
    </row>
    <row r="35" spans="3:12" x14ac:dyDescent="0.25">
      <c r="C35" t="s">
        <v>2085</v>
      </c>
      <c r="D35" s="601" t="str">
        <f>IF(D27="","",IF(ROUND(SUM(D8,D12,D16,D20,D24),2)=ROUND(D27,2),"OK","Błąd sumy częściowej"))</f>
        <v/>
      </c>
      <c r="E35" s="601" t="str">
        <f t="shared" ref="E35:L35" si="6">IF(E27="","",IF(ROUND(SUM(E8,E12,E16,E20,E24),2)=ROUND(E27,2),"OK","Błąd sumy częściowej"))</f>
        <v/>
      </c>
      <c r="F35" s="601" t="str">
        <f t="shared" si="6"/>
        <v/>
      </c>
      <c r="G35" s="601" t="str">
        <f t="shared" si="6"/>
        <v/>
      </c>
      <c r="H35" s="601" t="str">
        <f t="shared" si="6"/>
        <v/>
      </c>
      <c r="I35" s="601" t="str">
        <f t="shared" si="6"/>
        <v/>
      </c>
      <c r="J35" s="601" t="str">
        <f t="shared" si="6"/>
        <v/>
      </c>
      <c r="K35" s="601" t="str">
        <f t="shared" si="6"/>
        <v/>
      </c>
      <c r="L35" s="601" t="str">
        <f t="shared" si="6"/>
        <v/>
      </c>
    </row>
    <row r="37" spans="3:12" x14ac:dyDescent="0.25">
      <c r="C37" s="18" t="s">
        <v>3617</v>
      </c>
      <c r="D37" s="601" t="str">
        <f>IF(COUNTBLANK(M8:M27)=20,"",IF(AND(COUNTIF(M8:M27,"Weryfikacja wiersza OK")=20,COUNTIF(D30:L35,"OK")=54),"Arkusz jest zwalidowany poprawnie","Arkusz jest niepoprawny"))</f>
        <v/>
      </c>
    </row>
  </sheetData>
  <mergeCells count="8">
    <mergeCell ref="B4:C7"/>
    <mergeCell ref="D4:I4"/>
    <mergeCell ref="J4:L4"/>
    <mergeCell ref="D5:F5"/>
    <mergeCell ref="G5:I5"/>
    <mergeCell ref="J5:J6"/>
    <mergeCell ref="K5:K6"/>
    <mergeCell ref="L5:L6"/>
  </mergeCells>
  <conditionalFormatting sqref="M8:M27">
    <cfRule type="containsText" dxfId="159" priority="4" operator="containsText" text="Weryfikacja bieżącego wiersza: OK">
      <formula>NOT(ISERROR(SEARCH("Weryfikacja bieżącego wiersza: OK",M8)))</formula>
    </cfRule>
  </conditionalFormatting>
  <conditionalFormatting sqref="M8:M27">
    <cfRule type="cellIs" dxfId="158" priority="3" operator="equal">
      <formula>"Weryfikacja wiersza OK"</formula>
    </cfRule>
  </conditionalFormatting>
  <conditionalFormatting sqref="D30:L35">
    <cfRule type="containsText" dxfId="157" priority="2" operator="containsText" text="OK">
      <formula>NOT(ISERROR(SEARCH("OK",D30)))</formula>
    </cfRule>
  </conditionalFormatting>
  <conditionalFormatting sqref="D37">
    <cfRule type="containsText" dxfId="156" priority="1" operator="containsText" text="Arkusz jest zwalidowany poprawnie">
      <formula>NOT(ISERROR(SEARCH("Arkusz jest zwalidowany poprawnie",D37)))</formula>
    </cfRule>
  </conditionalFormatting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1"/>
  <sheetViews>
    <sheetView zoomScale="90" zoomScaleNormal="90" workbookViewId="0">
      <selection activeCell="D14" sqref="D14"/>
    </sheetView>
  </sheetViews>
  <sheetFormatPr defaultRowHeight="15" x14ac:dyDescent="0.25"/>
  <cols>
    <col min="2" max="2" width="10.5703125" bestFit="1" customWidth="1"/>
    <col min="3" max="3" width="72.5703125" customWidth="1"/>
    <col min="4" max="4" width="13.5703125" customWidth="1"/>
  </cols>
  <sheetData>
    <row r="1" spans="2:5" ht="15.75" x14ac:dyDescent="0.25">
      <c r="B1" s="1" t="s">
        <v>329</v>
      </c>
    </row>
    <row r="2" spans="2:5" x14ac:dyDescent="0.25">
      <c r="B2" s="334" t="s">
        <v>2136</v>
      </c>
      <c r="C2" s="334"/>
      <c r="D2" s="334"/>
    </row>
    <row r="3" spans="2:5" ht="15.75" thickBot="1" x14ac:dyDescent="0.3">
      <c r="B3" s="334"/>
      <c r="C3" s="334"/>
      <c r="D3" s="334"/>
    </row>
    <row r="4" spans="2:5" x14ac:dyDescent="0.25">
      <c r="B4" s="1525"/>
      <c r="C4" s="1526"/>
      <c r="D4" s="842" t="s">
        <v>2</v>
      </c>
    </row>
    <row r="5" spans="2:5" ht="15.75" thickBot="1" x14ac:dyDescent="0.3">
      <c r="B5" s="1527"/>
      <c r="C5" s="1528"/>
      <c r="D5" s="906" t="s">
        <v>145</v>
      </c>
    </row>
    <row r="6" spans="2:5" x14ac:dyDescent="0.25">
      <c r="B6" s="751" t="s">
        <v>2088</v>
      </c>
      <c r="C6" s="859" t="s">
        <v>2089</v>
      </c>
      <c r="D6" s="915"/>
      <c r="E6" s="148" t="str">
        <f>IF(ISBLANK(D6),"",IF(ISNUMBER(D6),"Weryfikacja wiersza OK","Wartość w kolumnie a musi być liczbą"))</f>
        <v/>
      </c>
    </row>
    <row r="7" spans="2:5" x14ac:dyDescent="0.25">
      <c r="B7" s="752" t="s">
        <v>2090</v>
      </c>
      <c r="C7" s="861" t="s">
        <v>2091</v>
      </c>
      <c r="D7" s="836"/>
      <c r="E7" s="148" t="str">
        <f t="shared" ref="E7:E40" si="0">IF(ISBLANK(D7),"",IF(ISNUMBER(D7),"Weryfikacja wiersza OK","Wartość w kolumnie a musi być liczbą"))</f>
        <v/>
      </c>
    </row>
    <row r="8" spans="2:5" x14ac:dyDescent="0.25">
      <c r="B8" s="752" t="s">
        <v>2092</v>
      </c>
      <c r="C8" s="861" t="s">
        <v>2093</v>
      </c>
      <c r="D8" s="836"/>
      <c r="E8" s="148" t="str">
        <f t="shared" si="0"/>
        <v/>
      </c>
    </row>
    <row r="9" spans="2:5" x14ac:dyDescent="0.25">
      <c r="B9" s="752" t="s">
        <v>2094</v>
      </c>
      <c r="C9" s="861" t="s">
        <v>2095</v>
      </c>
      <c r="D9" s="836"/>
      <c r="E9" s="148" t="str">
        <f t="shared" si="0"/>
        <v/>
      </c>
    </row>
    <row r="10" spans="2:5" x14ac:dyDescent="0.25">
      <c r="B10" s="752" t="s">
        <v>2096</v>
      </c>
      <c r="C10" s="861" t="s">
        <v>2097</v>
      </c>
      <c r="D10" s="836"/>
      <c r="E10" s="148" t="str">
        <f t="shared" si="0"/>
        <v/>
      </c>
    </row>
    <row r="11" spans="2:5" x14ac:dyDescent="0.25">
      <c r="B11" s="753" t="s">
        <v>2098</v>
      </c>
      <c r="C11" s="865" t="s">
        <v>2099</v>
      </c>
      <c r="D11" s="1128"/>
      <c r="E11" s="148" t="str">
        <f t="shared" si="0"/>
        <v/>
      </c>
    </row>
    <row r="12" spans="2:5" x14ac:dyDescent="0.25">
      <c r="B12" s="1129" t="s">
        <v>2100</v>
      </c>
      <c r="C12" s="1130" t="s">
        <v>2101</v>
      </c>
      <c r="D12" s="1131"/>
      <c r="E12" s="148" t="str">
        <f t="shared" si="0"/>
        <v/>
      </c>
    </row>
    <row r="13" spans="2:5" x14ac:dyDescent="0.25">
      <c r="B13" s="1129" t="s">
        <v>2102</v>
      </c>
      <c r="C13" s="1130" t="s">
        <v>2103</v>
      </c>
      <c r="D13" s="1131"/>
      <c r="E13" s="148" t="str">
        <f t="shared" si="0"/>
        <v/>
      </c>
    </row>
    <row r="14" spans="2:5" x14ac:dyDescent="0.25">
      <c r="B14" s="1129" t="s">
        <v>2104</v>
      </c>
      <c r="C14" s="1130" t="s">
        <v>2105</v>
      </c>
      <c r="D14" s="1131"/>
      <c r="E14" s="148" t="str">
        <f t="shared" si="0"/>
        <v/>
      </c>
    </row>
    <row r="15" spans="2:5" ht="30" x14ac:dyDescent="0.25">
      <c r="B15" s="1129" t="s">
        <v>2106</v>
      </c>
      <c r="C15" s="1130" t="s">
        <v>2107</v>
      </c>
      <c r="D15" s="1131"/>
      <c r="E15" s="148" t="str">
        <f t="shared" si="0"/>
        <v/>
      </c>
    </row>
    <row r="16" spans="2:5" ht="30" x14ac:dyDescent="0.25">
      <c r="B16" s="1122" t="s">
        <v>2108</v>
      </c>
      <c r="C16" s="1132" t="s">
        <v>2109</v>
      </c>
      <c r="D16" s="1133"/>
      <c r="E16" s="148" t="str">
        <f t="shared" si="0"/>
        <v/>
      </c>
    </row>
    <row r="17" spans="2:5" x14ac:dyDescent="0.25">
      <c r="B17" s="752" t="s">
        <v>2110</v>
      </c>
      <c r="C17" s="861" t="s">
        <v>2091</v>
      </c>
      <c r="D17" s="836"/>
      <c r="E17" s="148" t="str">
        <f t="shared" si="0"/>
        <v/>
      </c>
    </row>
    <row r="18" spans="2:5" x14ac:dyDescent="0.25">
      <c r="B18" s="752" t="s">
        <v>2111</v>
      </c>
      <c r="C18" s="861" t="s">
        <v>2093</v>
      </c>
      <c r="D18" s="836"/>
      <c r="E18" s="148" t="str">
        <f t="shared" si="0"/>
        <v/>
      </c>
    </row>
    <row r="19" spans="2:5" x14ac:dyDescent="0.25">
      <c r="B19" s="752" t="s">
        <v>2112</v>
      </c>
      <c r="C19" s="861" t="s">
        <v>2095</v>
      </c>
      <c r="D19" s="836"/>
      <c r="E19" s="148" t="str">
        <f t="shared" si="0"/>
        <v/>
      </c>
    </row>
    <row r="20" spans="2:5" x14ac:dyDescent="0.25">
      <c r="B20" s="752" t="s">
        <v>2113</v>
      </c>
      <c r="C20" s="861" t="s">
        <v>2097</v>
      </c>
      <c r="D20" s="836"/>
      <c r="E20" s="148" t="str">
        <f t="shared" si="0"/>
        <v/>
      </c>
    </row>
    <row r="21" spans="2:5" x14ac:dyDescent="0.25">
      <c r="B21" s="753" t="s">
        <v>2114</v>
      </c>
      <c r="C21" s="865" t="s">
        <v>2099</v>
      </c>
      <c r="D21" s="1128"/>
      <c r="E21" s="148" t="str">
        <f t="shared" si="0"/>
        <v/>
      </c>
    </row>
    <row r="22" spans="2:5" ht="30" x14ac:dyDescent="0.25">
      <c r="B22" s="1122" t="s">
        <v>2115</v>
      </c>
      <c r="C22" s="1132" t="s">
        <v>2116</v>
      </c>
      <c r="D22" s="1133"/>
      <c r="E22" s="148" t="str">
        <f t="shared" si="0"/>
        <v/>
      </c>
    </row>
    <row r="23" spans="2:5" ht="30" x14ac:dyDescent="0.25">
      <c r="B23" s="752" t="s">
        <v>2117</v>
      </c>
      <c r="C23" s="861" t="s">
        <v>2118</v>
      </c>
      <c r="D23" s="836"/>
      <c r="E23" s="148" t="str">
        <f t="shared" si="0"/>
        <v/>
      </c>
    </row>
    <row r="24" spans="2:5" x14ac:dyDescent="0.25">
      <c r="B24" s="752" t="s">
        <v>2119</v>
      </c>
      <c r="C24" s="854" t="s">
        <v>2120</v>
      </c>
      <c r="D24" s="836"/>
      <c r="E24" s="148" t="str">
        <f t="shared" si="0"/>
        <v/>
      </c>
    </row>
    <row r="25" spans="2:5" x14ac:dyDescent="0.25">
      <c r="B25" s="752" t="s">
        <v>2121</v>
      </c>
      <c r="C25" s="854" t="s">
        <v>2122</v>
      </c>
      <c r="D25" s="836"/>
      <c r="E25" s="148" t="str">
        <f t="shared" si="0"/>
        <v/>
      </c>
    </row>
    <row r="26" spans="2:5" x14ac:dyDescent="0.25">
      <c r="B26" s="752" t="s">
        <v>2123</v>
      </c>
      <c r="C26" s="861" t="s">
        <v>2124</v>
      </c>
      <c r="D26" s="836"/>
      <c r="E26" s="148" t="str">
        <f t="shared" si="0"/>
        <v/>
      </c>
    </row>
    <row r="27" spans="2:5" x14ac:dyDescent="0.25">
      <c r="B27" s="752" t="s">
        <v>2125</v>
      </c>
      <c r="C27" s="854" t="s">
        <v>2120</v>
      </c>
      <c r="D27" s="836"/>
      <c r="E27" s="148" t="str">
        <f t="shared" si="0"/>
        <v/>
      </c>
    </row>
    <row r="28" spans="2:5" x14ac:dyDescent="0.25">
      <c r="B28" s="752" t="s">
        <v>2126</v>
      </c>
      <c r="C28" s="854" t="s">
        <v>2122</v>
      </c>
      <c r="D28" s="836"/>
      <c r="E28" s="148" t="str">
        <f t="shared" si="0"/>
        <v/>
      </c>
    </row>
    <row r="29" spans="2:5" x14ac:dyDescent="0.25">
      <c r="B29" s="752" t="s">
        <v>3624</v>
      </c>
      <c r="C29" s="861" t="s">
        <v>2091</v>
      </c>
      <c r="D29" s="836"/>
      <c r="E29" s="148" t="str">
        <f t="shared" si="0"/>
        <v/>
      </c>
    </row>
    <row r="30" spans="2:5" x14ac:dyDescent="0.25">
      <c r="B30" s="752" t="s">
        <v>3625</v>
      </c>
      <c r="C30" s="861" t="s">
        <v>2093</v>
      </c>
      <c r="D30" s="836"/>
      <c r="E30" s="148" t="str">
        <f t="shared" si="0"/>
        <v/>
      </c>
    </row>
    <row r="31" spans="2:5" x14ac:dyDescent="0.25">
      <c r="B31" s="752" t="s">
        <v>3626</v>
      </c>
      <c r="C31" s="861" t="s">
        <v>2095</v>
      </c>
      <c r="D31" s="836"/>
      <c r="E31" s="148" t="str">
        <f t="shared" si="0"/>
        <v/>
      </c>
    </row>
    <row r="32" spans="2:5" x14ac:dyDescent="0.25">
      <c r="B32" s="752" t="s">
        <v>3627</v>
      </c>
      <c r="C32" s="861" t="s">
        <v>2097</v>
      </c>
      <c r="D32" s="836"/>
      <c r="E32" s="148" t="str">
        <f t="shared" si="0"/>
        <v/>
      </c>
    </row>
    <row r="33" spans="2:5" x14ac:dyDescent="0.25">
      <c r="B33" s="753" t="s">
        <v>3628</v>
      </c>
      <c r="C33" s="865" t="s">
        <v>2099</v>
      </c>
      <c r="D33" s="1128"/>
      <c r="E33" s="148" t="str">
        <f t="shared" si="0"/>
        <v/>
      </c>
    </row>
    <row r="34" spans="2:5" ht="30" x14ac:dyDescent="0.25">
      <c r="B34" s="1129" t="s">
        <v>2127</v>
      </c>
      <c r="C34" s="1130" t="s">
        <v>2128</v>
      </c>
      <c r="D34" s="1131"/>
      <c r="E34" s="148" t="str">
        <f t="shared" si="0"/>
        <v/>
      </c>
    </row>
    <row r="35" spans="2:5" ht="30" x14ac:dyDescent="0.25">
      <c r="B35" s="1122" t="s">
        <v>2129</v>
      </c>
      <c r="C35" s="1132" t="s">
        <v>2130</v>
      </c>
      <c r="D35" s="1133"/>
      <c r="E35" s="148" t="str">
        <f t="shared" si="0"/>
        <v/>
      </c>
    </row>
    <row r="36" spans="2:5" x14ac:dyDescent="0.25">
      <c r="B36" s="752" t="s">
        <v>2131</v>
      </c>
      <c r="C36" s="861" t="s">
        <v>2091</v>
      </c>
      <c r="D36" s="836"/>
      <c r="E36" s="148" t="str">
        <f t="shared" si="0"/>
        <v/>
      </c>
    </row>
    <row r="37" spans="2:5" x14ac:dyDescent="0.25">
      <c r="B37" s="752" t="s">
        <v>2132</v>
      </c>
      <c r="C37" s="861" t="s">
        <v>2093</v>
      </c>
      <c r="D37" s="836"/>
      <c r="E37" s="148" t="str">
        <f t="shared" si="0"/>
        <v/>
      </c>
    </row>
    <row r="38" spans="2:5" x14ac:dyDescent="0.25">
      <c r="B38" s="752" t="s">
        <v>2133</v>
      </c>
      <c r="C38" s="861" t="s">
        <v>2095</v>
      </c>
      <c r="D38" s="836"/>
      <c r="E38" s="148" t="str">
        <f t="shared" si="0"/>
        <v/>
      </c>
    </row>
    <row r="39" spans="2:5" x14ac:dyDescent="0.25">
      <c r="B39" s="752" t="s">
        <v>2134</v>
      </c>
      <c r="C39" s="861" t="s">
        <v>2097</v>
      </c>
      <c r="D39" s="836"/>
      <c r="E39" s="148" t="str">
        <f t="shared" si="0"/>
        <v/>
      </c>
    </row>
    <row r="40" spans="2:5" ht="15.75" thickBot="1" x14ac:dyDescent="0.3">
      <c r="B40" s="885" t="s">
        <v>2135</v>
      </c>
      <c r="C40" s="886" t="s">
        <v>2099</v>
      </c>
      <c r="D40" s="839"/>
      <c r="E40" s="148" t="str">
        <f t="shared" si="0"/>
        <v/>
      </c>
    </row>
    <row r="42" spans="2:5" x14ac:dyDescent="0.25">
      <c r="C42" s="2" t="s">
        <v>3590</v>
      </c>
    </row>
    <row r="43" spans="2:5" x14ac:dyDescent="0.25">
      <c r="C43" t="s">
        <v>2088</v>
      </c>
      <c r="D43" s="601" t="str">
        <f>IF(D6="","",IF(ROUND(SUM(D7:D11),2)=ROUND(D6,2),"OK","Błąd sumy częściowej"))</f>
        <v/>
      </c>
    </row>
    <row r="44" spans="2:5" x14ac:dyDescent="0.25">
      <c r="C44" t="s">
        <v>2108</v>
      </c>
      <c r="D44" s="601" t="str">
        <f>IF(D16="","",IF(ROUND(SUM(D17:D21),2)=ROUND(D16,2),"OK","Błąd sumy częściowej"))</f>
        <v/>
      </c>
    </row>
    <row r="45" spans="2:5" x14ac:dyDescent="0.25">
      <c r="C45" t="s">
        <v>2115</v>
      </c>
      <c r="D45" s="601" t="str">
        <f>IF(D22="","",IF(ROUND(SUM(D23,D26),2)=ROUND(D22,2),"OK","Błąd sumy częściowej"))</f>
        <v/>
      </c>
    </row>
    <row r="46" spans="2:5" x14ac:dyDescent="0.25">
      <c r="C46" t="s">
        <v>2115</v>
      </c>
      <c r="D46" s="601" t="str">
        <f>IF(D22="","",IF(ROUND(SUM(D29:D33),2)=ROUND(D22,2),"OK","Błąd sumy częściowej"))</f>
        <v/>
      </c>
    </row>
    <row r="47" spans="2:5" x14ac:dyDescent="0.25">
      <c r="C47" t="s">
        <v>2117</v>
      </c>
      <c r="D47" s="601" t="str">
        <f>IF(D23="","",IF(ROUND(SUM(D24:D25),2)=ROUND(D23,2),"OK","Błąd sumy częściowej"))</f>
        <v/>
      </c>
    </row>
    <row r="48" spans="2:5" x14ac:dyDescent="0.25">
      <c r="C48" t="s">
        <v>2123</v>
      </c>
      <c r="D48" s="601" t="str">
        <f>IF(D26="","",IF(ROUND(SUM(D27:D28),2)=ROUND(D26,2),"OK","Błąd sumy częściowej"))</f>
        <v/>
      </c>
    </row>
    <row r="49" spans="3:4" x14ac:dyDescent="0.25">
      <c r="C49" t="s">
        <v>2129</v>
      </c>
      <c r="D49" s="601" t="str">
        <f>IF(D35="","",IF(ROUND(SUM(D36:D40),2)=ROUND(D35,2),"OK","Błąd sumy częściowej"))</f>
        <v/>
      </c>
    </row>
    <row r="51" spans="3:4" x14ac:dyDescent="0.25">
      <c r="C51" s="18" t="s">
        <v>3617</v>
      </c>
      <c r="D51" s="601" t="str">
        <f>IF(COUNTBLANK(E6:E40)=35,"",IF(AND(COUNTIF(E6:E40,"Weryfikacja wiersza OK")=35,COUNTIF(D43:D49,"OK")=7),"Arkusz jest zwalidowany poprawnie","Arkusz jest niepoprawny"))</f>
        <v/>
      </c>
    </row>
  </sheetData>
  <mergeCells count="1">
    <mergeCell ref="B4:C5"/>
  </mergeCells>
  <conditionalFormatting sqref="E6:E40">
    <cfRule type="containsText" dxfId="155" priority="4" operator="containsText" text="Weryfikacja bieżącego wiersza: OK">
      <formula>NOT(ISERROR(SEARCH("Weryfikacja bieżącego wiersza: OK",E6)))</formula>
    </cfRule>
  </conditionalFormatting>
  <conditionalFormatting sqref="E6:E40">
    <cfRule type="cellIs" dxfId="154" priority="3" operator="equal">
      <formula>"Weryfikacja wiersza OK"</formula>
    </cfRule>
  </conditionalFormatting>
  <conditionalFormatting sqref="D43:D49">
    <cfRule type="containsText" dxfId="153" priority="2" operator="containsText" text="OK">
      <formula>NOT(ISERROR(SEARCH("OK",D43)))</formula>
    </cfRule>
  </conditionalFormatting>
  <conditionalFormatting sqref="D51">
    <cfRule type="containsText" dxfId="152" priority="1" operator="containsText" text="Arkusz jest zwalidowany poprawnie">
      <formula>NOT(ISERROR(SEARCH("Arkusz jest zwalidowany poprawnie",D51)))</formula>
    </cfRule>
  </conditionalFormatting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21"/>
  <sheetViews>
    <sheetView topLeftCell="A4" workbookViewId="0">
      <selection activeCell="D7" sqref="D7:AC16"/>
    </sheetView>
  </sheetViews>
  <sheetFormatPr defaultRowHeight="15" x14ac:dyDescent="0.25"/>
  <cols>
    <col min="2" max="2" width="9.42578125" customWidth="1"/>
    <col min="3" max="3" width="39.140625" customWidth="1"/>
    <col min="4" max="6" width="5.85546875" customWidth="1"/>
    <col min="7" max="7" width="9" customWidth="1"/>
    <col min="8" max="8" width="5.85546875" customWidth="1"/>
    <col min="9" max="9" width="6.140625" customWidth="1"/>
    <col min="10" max="29" width="5.85546875" customWidth="1"/>
    <col min="30" max="30" width="47" customWidth="1"/>
    <col min="31" max="37" width="5.85546875" customWidth="1"/>
  </cols>
  <sheetData>
    <row r="1" spans="2:30" ht="15.75" x14ac:dyDescent="0.25">
      <c r="B1" s="1" t="s">
        <v>1</v>
      </c>
      <c r="O1" s="2" t="s">
        <v>3283</v>
      </c>
    </row>
    <row r="2" spans="2:30" x14ac:dyDescent="0.25">
      <c r="B2" s="548" t="s">
        <v>3336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:30" ht="15.75" thickBot="1" x14ac:dyDescent="0.3"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8.75" customHeight="1" thickBot="1" x14ac:dyDescent="0.3">
      <c r="B4" s="1529"/>
      <c r="C4" s="1530"/>
      <c r="D4" s="1375" t="s">
        <v>45</v>
      </c>
      <c r="E4" s="1517"/>
      <c r="F4" s="1517"/>
      <c r="G4" s="1517"/>
      <c r="H4" s="1517"/>
      <c r="I4" s="1376"/>
      <c r="J4" s="1385" t="s">
        <v>46</v>
      </c>
      <c r="K4" s="1385"/>
      <c r="L4" s="1385"/>
      <c r="M4" s="1385"/>
      <c r="N4" s="1385"/>
      <c r="O4" s="1375" t="s">
        <v>47</v>
      </c>
      <c r="P4" s="1517"/>
      <c r="Q4" s="1517"/>
      <c r="R4" s="1517"/>
      <c r="S4" s="1376"/>
      <c r="T4" s="1385" t="s">
        <v>48</v>
      </c>
      <c r="U4" s="1385"/>
      <c r="V4" s="1385"/>
      <c r="W4" s="1385"/>
      <c r="X4" s="1385"/>
      <c r="Y4" s="1349" t="s">
        <v>49</v>
      </c>
      <c r="Z4" s="1385"/>
      <c r="AA4" s="1385"/>
      <c r="AB4" s="1385"/>
      <c r="AC4" s="1350"/>
      <c r="AD4" s="6"/>
    </row>
    <row r="5" spans="2:30" ht="131.25" customHeight="1" thickBot="1" x14ac:dyDescent="0.3">
      <c r="B5" s="1531"/>
      <c r="C5" s="1532"/>
      <c r="D5" s="47" t="s">
        <v>95</v>
      </c>
      <c r="E5" s="48" t="s">
        <v>98</v>
      </c>
      <c r="F5" s="50" t="s">
        <v>107</v>
      </c>
      <c r="G5" s="50" t="s">
        <v>108</v>
      </c>
      <c r="H5" s="48" t="s">
        <v>96</v>
      </c>
      <c r="I5" s="49" t="s">
        <v>109</v>
      </c>
      <c r="J5" s="47" t="s">
        <v>95</v>
      </c>
      <c r="K5" s="48" t="s">
        <v>98</v>
      </c>
      <c r="L5" s="50" t="s">
        <v>107</v>
      </c>
      <c r="M5" s="48" t="s">
        <v>96</v>
      </c>
      <c r="N5" s="49" t="s">
        <v>33</v>
      </c>
      <c r="O5" s="47" t="s">
        <v>95</v>
      </c>
      <c r="P5" s="48" t="s">
        <v>98</v>
      </c>
      <c r="Q5" s="50" t="s">
        <v>107</v>
      </c>
      <c r="R5" s="48" t="s">
        <v>96</v>
      </c>
      <c r="S5" s="49" t="s">
        <v>33</v>
      </c>
      <c r="T5" s="47" t="s">
        <v>95</v>
      </c>
      <c r="U5" s="48" t="s">
        <v>98</v>
      </c>
      <c r="V5" s="50" t="s">
        <v>107</v>
      </c>
      <c r="W5" s="48" t="s">
        <v>96</v>
      </c>
      <c r="X5" s="49" t="s">
        <v>33</v>
      </c>
      <c r="Y5" s="47" t="s">
        <v>95</v>
      </c>
      <c r="Z5" s="48" t="s">
        <v>98</v>
      </c>
      <c r="AA5" s="50" t="s">
        <v>107</v>
      </c>
      <c r="AB5" s="48" t="s">
        <v>96</v>
      </c>
      <c r="AC5" s="49" t="s">
        <v>33</v>
      </c>
      <c r="AD5" s="6"/>
    </row>
    <row r="6" spans="2:30" ht="18" customHeight="1" thickBot="1" x14ac:dyDescent="0.3">
      <c r="B6" s="1533"/>
      <c r="C6" s="1534"/>
      <c r="D6" s="25" t="s">
        <v>145</v>
      </c>
      <c r="E6" s="16" t="s">
        <v>146</v>
      </c>
      <c r="F6" s="16" t="s">
        <v>147</v>
      </c>
      <c r="G6" s="16" t="s">
        <v>148</v>
      </c>
      <c r="H6" s="16" t="s">
        <v>153</v>
      </c>
      <c r="I6" s="26" t="s">
        <v>149</v>
      </c>
      <c r="J6" s="25" t="s">
        <v>258</v>
      </c>
      <c r="K6" s="17" t="s">
        <v>259</v>
      </c>
      <c r="L6" s="16" t="s">
        <v>260</v>
      </c>
      <c r="M6" s="16" t="s">
        <v>261</v>
      </c>
      <c r="N6" s="26" t="s">
        <v>262</v>
      </c>
      <c r="O6" s="25" t="s">
        <v>263</v>
      </c>
      <c r="P6" s="17" t="s">
        <v>264</v>
      </c>
      <c r="Q6" s="16" t="s">
        <v>265</v>
      </c>
      <c r="R6" s="16" t="s">
        <v>266</v>
      </c>
      <c r="S6" s="26" t="s">
        <v>267</v>
      </c>
      <c r="T6" s="25" t="s">
        <v>268</v>
      </c>
      <c r="U6" s="17" t="s">
        <v>269</v>
      </c>
      <c r="V6" s="16" t="s">
        <v>270</v>
      </c>
      <c r="W6" s="16" t="s">
        <v>271</v>
      </c>
      <c r="X6" s="26" t="s">
        <v>272</v>
      </c>
      <c r="Y6" s="25" t="s">
        <v>273</v>
      </c>
      <c r="Z6" s="17" t="s">
        <v>274</v>
      </c>
      <c r="AA6" s="16" t="s">
        <v>275</v>
      </c>
      <c r="AB6" s="16" t="s">
        <v>154</v>
      </c>
      <c r="AC6" s="27" t="s">
        <v>276</v>
      </c>
      <c r="AD6" s="6"/>
    </row>
    <row r="7" spans="2:30" ht="21.75" customHeight="1" x14ac:dyDescent="0.25">
      <c r="B7" s="74" t="s">
        <v>208</v>
      </c>
      <c r="C7" s="52" t="s">
        <v>57</v>
      </c>
      <c r="D7" s="191"/>
      <c r="E7" s="192"/>
      <c r="F7" s="192"/>
      <c r="G7" s="222"/>
      <c r="H7" s="192"/>
      <c r="I7" s="182"/>
      <c r="J7" s="191"/>
      <c r="K7" s="192"/>
      <c r="L7" s="192"/>
      <c r="M7" s="222"/>
      <c r="N7" s="192"/>
      <c r="O7" s="191"/>
      <c r="P7" s="192"/>
      <c r="Q7" s="192"/>
      <c r="R7" s="222"/>
      <c r="S7" s="192"/>
      <c r="T7" s="191"/>
      <c r="U7" s="192"/>
      <c r="V7" s="192"/>
      <c r="W7" s="222"/>
      <c r="X7" s="192"/>
      <c r="Y7" s="191"/>
      <c r="Z7" s="192"/>
      <c r="AA7" s="192"/>
      <c r="AB7" s="222"/>
      <c r="AC7" s="193"/>
      <c r="AD7" s="185" t="str">
        <f>IF(COUNTBLANK(D7:AC7)=26,"",IF(COUNTBLANK(D7:AC7)=0, "Weryfikacja wiersza OK", "Należy wypełnić wszystkie pola w bieżącym wierszu"))</f>
        <v/>
      </c>
    </row>
    <row r="8" spans="2:30" ht="17.25" customHeight="1" x14ac:dyDescent="0.25">
      <c r="B8" s="74" t="s">
        <v>209</v>
      </c>
      <c r="C8" s="24" t="s">
        <v>58</v>
      </c>
      <c r="D8" s="179"/>
      <c r="E8" s="180"/>
      <c r="F8" s="180"/>
      <c r="G8" s="181"/>
      <c r="H8" s="180"/>
      <c r="I8" s="182"/>
      <c r="J8" s="179"/>
      <c r="K8" s="180"/>
      <c r="L8" s="180"/>
      <c r="M8" s="181"/>
      <c r="N8" s="180"/>
      <c r="O8" s="179"/>
      <c r="P8" s="180"/>
      <c r="Q8" s="180"/>
      <c r="R8" s="181"/>
      <c r="S8" s="180"/>
      <c r="T8" s="179"/>
      <c r="U8" s="180"/>
      <c r="V8" s="180"/>
      <c r="W8" s="181"/>
      <c r="X8" s="180"/>
      <c r="Y8" s="179"/>
      <c r="Z8" s="180"/>
      <c r="AA8" s="180"/>
      <c r="AB8" s="181"/>
      <c r="AC8" s="194"/>
      <c r="AD8" s="185" t="str">
        <f t="shared" ref="AD8:AD16" si="0">IF(COUNTBLANK(D8:AC8)=26,"",IF(COUNTBLANK(D8:AC8)=0, "Weryfikacja wiersza OK", "Należy wypełnić wszystkie pola w bieżącym wierszu"))</f>
        <v/>
      </c>
    </row>
    <row r="9" spans="2:30" ht="21.75" customHeight="1" x14ac:dyDescent="0.25">
      <c r="B9" s="74" t="s">
        <v>210</v>
      </c>
      <c r="C9" s="24" t="s">
        <v>59</v>
      </c>
      <c r="D9" s="179"/>
      <c r="E9" s="180"/>
      <c r="F9" s="180"/>
      <c r="G9" s="181"/>
      <c r="H9" s="180"/>
      <c r="I9" s="182"/>
      <c r="J9" s="179"/>
      <c r="K9" s="180"/>
      <c r="L9" s="180"/>
      <c r="M9" s="181"/>
      <c r="N9" s="180"/>
      <c r="O9" s="179"/>
      <c r="P9" s="180"/>
      <c r="Q9" s="180"/>
      <c r="R9" s="181"/>
      <c r="S9" s="180"/>
      <c r="T9" s="179"/>
      <c r="U9" s="180"/>
      <c r="V9" s="180"/>
      <c r="W9" s="181"/>
      <c r="X9" s="180"/>
      <c r="Y9" s="179"/>
      <c r="Z9" s="180"/>
      <c r="AA9" s="180"/>
      <c r="AB9" s="181"/>
      <c r="AC9" s="194"/>
      <c r="AD9" s="185" t="str">
        <f t="shared" si="0"/>
        <v/>
      </c>
    </row>
    <row r="10" spans="2:30" ht="21.75" customHeight="1" x14ac:dyDescent="0.25">
      <c r="B10" s="74" t="s">
        <v>211</v>
      </c>
      <c r="C10" s="24" t="s">
        <v>60</v>
      </c>
      <c r="D10" s="179"/>
      <c r="E10" s="180"/>
      <c r="F10" s="180"/>
      <c r="G10" s="181"/>
      <c r="H10" s="180"/>
      <c r="I10" s="182"/>
      <c r="J10" s="179"/>
      <c r="K10" s="180"/>
      <c r="L10" s="180"/>
      <c r="M10" s="181"/>
      <c r="N10" s="180"/>
      <c r="O10" s="179"/>
      <c r="P10" s="180"/>
      <c r="Q10" s="180"/>
      <c r="R10" s="181"/>
      <c r="S10" s="180"/>
      <c r="T10" s="179"/>
      <c r="U10" s="180"/>
      <c r="V10" s="180"/>
      <c r="W10" s="181"/>
      <c r="X10" s="180"/>
      <c r="Y10" s="179"/>
      <c r="Z10" s="180"/>
      <c r="AA10" s="180"/>
      <c r="AB10" s="181"/>
      <c r="AC10" s="194"/>
      <c r="AD10" s="185" t="str">
        <f t="shared" si="0"/>
        <v/>
      </c>
    </row>
    <row r="11" spans="2:30" ht="21.75" customHeight="1" x14ac:dyDescent="0.25">
      <c r="B11" s="74" t="s">
        <v>212</v>
      </c>
      <c r="C11" s="24" t="s">
        <v>62</v>
      </c>
      <c r="D11" s="179"/>
      <c r="E11" s="180"/>
      <c r="F11" s="180"/>
      <c r="G11" s="181"/>
      <c r="H11" s="180"/>
      <c r="I11" s="182"/>
      <c r="J11" s="179"/>
      <c r="K11" s="180"/>
      <c r="L11" s="180"/>
      <c r="M11" s="181"/>
      <c r="N11" s="180"/>
      <c r="O11" s="179"/>
      <c r="P11" s="180"/>
      <c r="Q11" s="180"/>
      <c r="R11" s="181"/>
      <c r="S11" s="180"/>
      <c r="T11" s="179"/>
      <c r="U11" s="180"/>
      <c r="V11" s="180"/>
      <c r="W11" s="181"/>
      <c r="X11" s="180"/>
      <c r="Y11" s="179"/>
      <c r="Z11" s="180"/>
      <c r="AA11" s="180"/>
      <c r="AB11" s="181"/>
      <c r="AC11" s="194"/>
      <c r="AD11" s="185" t="str">
        <f t="shared" si="0"/>
        <v/>
      </c>
    </row>
    <row r="12" spans="2:30" ht="31.5" customHeight="1" x14ac:dyDescent="0.25">
      <c r="B12" s="74" t="s">
        <v>213</v>
      </c>
      <c r="C12" s="24" t="s">
        <v>61</v>
      </c>
      <c r="D12" s="179"/>
      <c r="E12" s="180"/>
      <c r="F12" s="180"/>
      <c r="G12" s="181"/>
      <c r="H12" s="180"/>
      <c r="I12" s="182"/>
      <c r="J12" s="179"/>
      <c r="K12" s="180"/>
      <c r="L12" s="180"/>
      <c r="M12" s="181"/>
      <c r="N12" s="180"/>
      <c r="O12" s="179"/>
      <c r="P12" s="180"/>
      <c r="Q12" s="180"/>
      <c r="R12" s="181"/>
      <c r="S12" s="180"/>
      <c r="T12" s="179"/>
      <c r="U12" s="180"/>
      <c r="V12" s="180"/>
      <c r="W12" s="181"/>
      <c r="X12" s="180"/>
      <c r="Y12" s="179"/>
      <c r="Z12" s="180"/>
      <c r="AA12" s="180"/>
      <c r="AB12" s="181"/>
      <c r="AC12" s="194"/>
      <c r="AD12" s="185" t="str">
        <f t="shared" si="0"/>
        <v/>
      </c>
    </row>
    <row r="13" spans="2:30" ht="27" customHeight="1" x14ac:dyDescent="0.25">
      <c r="B13" s="74" t="s">
        <v>214</v>
      </c>
      <c r="C13" s="24" t="s">
        <v>50</v>
      </c>
      <c r="D13" s="179"/>
      <c r="E13" s="180"/>
      <c r="F13" s="180"/>
      <c r="G13" s="181"/>
      <c r="H13" s="180"/>
      <c r="I13" s="182"/>
      <c r="J13" s="179"/>
      <c r="K13" s="180"/>
      <c r="L13" s="180"/>
      <c r="M13" s="181"/>
      <c r="N13" s="180"/>
      <c r="O13" s="179"/>
      <c r="P13" s="180"/>
      <c r="Q13" s="180"/>
      <c r="R13" s="181"/>
      <c r="S13" s="180"/>
      <c r="T13" s="179"/>
      <c r="U13" s="180"/>
      <c r="V13" s="180"/>
      <c r="W13" s="181"/>
      <c r="X13" s="180"/>
      <c r="Y13" s="179"/>
      <c r="Z13" s="180"/>
      <c r="AA13" s="180"/>
      <c r="AB13" s="181"/>
      <c r="AC13" s="194"/>
      <c r="AD13" s="185" t="str">
        <f t="shared" si="0"/>
        <v/>
      </c>
    </row>
    <row r="14" spans="2:30" ht="27" customHeight="1" x14ac:dyDescent="0.25">
      <c r="B14" s="74" t="s">
        <v>215</v>
      </c>
      <c r="C14" s="24" t="s">
        <v>318</v>
      </c>
      <c r="D14" s="179"/>
      <c r="E14" s="180"/>
      <c r="F14" s="180"/>
      <c r="G14" s="181"/>
      <c r="H14" s="180"/>
      <c r="I14" s="182"/>
      <c r="J14" s="179"/>
      <c r="K14" s="180"/>
      <c r="L14" s="180"/>
      <c r="M14" s="181"/>
      <c r="N14" s="180"/>
      <c r="O14" s="179"/>
      <c r="P14" s="180"/>
      <c r="Q14" s="180"/>
      <c r="R14" s="181"/>
      <c r="S14" s="180"/>
      <c r="T14" s="179"/>
      <c r="U14" s="180"/>
      <c r="V14" s="180"/>
      <c r="W14" s="181"/>
      <c r="X14" s="180"/>
      <c r="Y14" s="179"/>
      <c r="Z14" s="180"/>
      <c r="AA14" s="180"/>
      <c r="AB14" s="181"/>
      <c r="AC14" s="194"/>
      <c r="AD14" s="185" t="str">
        <f t="shared" si="0"/>
        <v/>
      </c>
    </row>
    <row r="15" spans="2:30" ht="21.75" customHeight="1" thickBot="1" x14ac:dyDescent="0.3">
      <c r="B15" s="74" t="s">
        <v>216</v>
      </c>
      <c r="C15" s="53" t="s">
        <v>33</v>
      </c>
      <c r="D15" s="179"/>
      <c r="E15" s="180"/>
      <c r="F15" s="180"/>
      <c r="G15" s="181"/>
      <c r="H15" s="180"/>
      <c r="I15" s="182"/>
      <c r="J15" s="179"/>
      <c r="K15" s="180"/>
      <c r="L15" s="180"/>
      <c r="M15" s="181"/>
      <c r="N15" s="180"/>
      <c r="O15" s="179"/>
      <c r="P15" s="180"/>
      <c r="Q15" s="180"/>
      <c r="R15" s="181"/>
      <c r="S15" s="180"/>
      <c r="T15" s="179"/>
      <c r="U15" s="180"/>
      <c r="V15" s="180"/>
      <c r="W15" s="181"/>
      <c r="X15" s="180"/>
      <c r="Y15" s="179"/>
      <c r="Z15" s="180"/>
      <c r="AA15" s="180"/>
      <c r="AB15" s="181"/>
      <c r="AC15" s="194"/>
      <c r="AD15" s="185" t="str">
        <f t="shared" si="0"/>
        <v/>
      </c>
    </row>
    <row r="16" spans="2:30" ht="21.75" customHeight="1" thickBot="1" x14ac:dyDescent="0.3">
      <c r="B16" s="76" t="s">
        <v>217</v>
      </c>
      <c r="C16" s="53" t="s">
        <v>32</v>
      </c>
      <c r="D16" s="170"/>
      <c r="E16" s="172"/>
      <c r="F16" s="172"/>
      <c r="G16" s="171"/>
      <c r="H16" s="172"/>
      <c r="I16" s="173"/>
      <c r="J16" s="170"/>
      <c r="K16" s="172"/>
      <c r="L16" s="172"/>
      <c r="M16" s="171"/>
      <c r="N16" s="172"/>
      <c r="O16" s="170"/>
      <c r="P16" s="172"/>
      <c r="Q16" s="172"/>
      <c r="R16" s="171"/>
      <c r="S16" s="172"/>
      <c r="T16" s="170"/>
      <c r="U16" s="172"/>
      <c r="V16" s="172"/>
      <c r="W16" s="171"/>
      <c r="X16" s="172"/>
      <c r="Y16" s="170"/>
      <c r="Z16" s="172"/>
      <c r="AA16" s="172"/>
      <c r="AB16" s="171"/>
      <c r="AC16" s="173"/>
      <c r="AD16" s="185" t="str">
        <f t="shared" si="0"/>
        <v/>
      </c>
    </row>
    <row r="17" spans="2:29" ht="42.75" customHeight="1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2:29" ht="42.75" customHeight="1" x14ac:dyDescent="0.25">
      <c r="B18" s="4"/>
      <c r="C18" s="2" t="s">
        <v>3590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2:29" ht="42.75" customHeight="1" x14ac:dyDescent="0.25">
      <c r="C19" s="220" t="s">
        <v>340</v>
      </c>
      <c r="D19" s="185" t="str">
        <f>IF(COUNTBLANK(D7:D16)=10,"",IF(D16=SUM(D7:D15),"OK","Błąd"))</f>
        <v/>
      </c>
      <c r="E19" s="185" t="str">
        <f t="shared" ref="E19:AC19" si="1">IF(COUNTBLANK(E7:E16)=10,"",IF(E16=SUM(E7:E15),"OK","Błąd"))</f>
        <v/>
      </c>
      <c r="F19" s="185" t="str">
        <f t="shared" si="1"/>
        <v/>
      </c>
      <c r="G19" s="185" t="str">
        <f t="shared" si="1"/>
        <v/>
      </c>
      <c r="H19" s="185" t="str">
        <f t="shared" si="1"/>
        <v/>
      </c>
      <c r="I19" s="185" t="str">
        <f t="shared" si="1"/>
        <v/>
      </c>
      <c r="J19" s="185" t="str">
        <f t="shared" si="1"/>
        <v/>
      </c>
      <c r="K19" s="185" t="str">
        <f t="shared" si="1"/>
        <v/>
      </c>
      <c r="L19" s="185" t="str">
        <f t="shared" si="1"/>
        <v/>
      </c>
      <c r="M19" s="185" t="str">
        <f t="shared" si="1"/>
        <v/>
      </c>
      <c r="N19" s="185" t="str">
        <f t="shared" si="1"/>
        <v/>
      </c>
      <c r="O19" s="185" t="str">
        <f t="shared" si="1"/>
        <v/>
      </c>
      <c r="P19" s="185" t="str">
        <f t="shared" si="1"/>
        <v/>
      </c>
      <c r="Q19" s="185" t="str">
        <f t="shared" si="1"/>
        <v/>
      </c>
      <c r="R19" s="185" t="str">
        <f t="shared" si="1"/>
        <v/>
      </c>
      <c r="S19" s="185" t="str">
        <f t="shared" si="1"/>
        <v/>
      </c>
      <c r="T19" s="185" t="str">
        <f t="shared" si="1"/>
        <v/>
      </c>
      <c r="U19" s="185" t="str">
        <f t="shared" si="1"/>
        <v/>
      </c>
      <c r="V19" s="185" t="str">
        <f t="shared" si="1"/>
        <v/>
      </c>
      <c r="W19" s="185" t="str">
        <f t="shared" si="1"/>
        <v/>
      </c>
      <c r="X19" s="185" t="str">
        <f t="shared" si="1"/>
        <v/>
      </c>
      <c r="Y19" s="185" t="str">
        <f t="shared" si="1"/>
        <v/>
      </c>
      <c r="Z19" s="185" t="str">
        <f t="shared" si="1"/>
        <v/>
      </c>
      <c r="AA19" s="185" t="str">
        <f t="shared" si="1"/>
        <v/>
      </c>
      <c r="AB19" s="185" t="str">
        <f t="shared" si="1"/>
        <v/>
      </c>
      <c r="AC19" s="185" t="str">
        <f t="shared" si="1"/>
        <v/>
      </c>
    </row>
    <row r="20" spans="2:29" x14ac:dyDescent="0.25">
      <c r="C20" s="185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</row>
    <row r="21" spans="2:29" x14ac:dyDescent="0.25">
      <c r="C21" s="18" t="s">
        <v>3617</v>
      </c>
      <c r="D21" s="601" t="str">
        <f>IF(COUNTBLANK(AD7:AD16)=10,"",IF(AND(COUNTIF(AD7:AD16,"Weryfikacja wiersza OK")=10,COUNTIF(D19:AC19,"OK")=26),"Arkusz jest zwalidowany poprawnie","Arkusz jest niepoprawny"))</f>
        <v/>
      </c>
    </row>
  </sheetData>
  <sheetProtection formatCells="0" formatColumns="0" formatRows="0"/>
  <mergeCells count="6">
    <mergeCell ref="Y4:AC4"/>
    <mergeCell ref="B4:C6"/>
    <mergeCell ref="D4:I4"/>
    <mergeCell ref="J4:N4"/>
    <mergeCell ref="O4:S4"/>
    <mergeCell ref="T4:X4"/>
  </mergeCells>
  <conditionalFormatting sqref="AD7:AD16">
    <cfRule type="containsText" dxfId="151" priority="6" operator="containsText" text="Weryfikacja wiersza OK">
      <formula>NOT(ISERROR(SEARCH("Weryfikacja wiersza OK",AD7)))</formula>
    </cfRule>
  </conditionalFormatting>
  <conditionalFormatting sqref="D19:AC19">
    <cfRule type="containsText" dxfId="150" priority="2" operator="containsText" text="NOK">
      <formula>NOT(ISERROR(SEARCH("NOK",D19)))</formula>
    </cfRule>
    <cfRule type="containsText" dxfId="149" priority="5" operator="containsText" text="OK">
      <formula>NOT(ISERROR(SEARCH("OK",D19)))</formula>
    </cfRule>
  </conditionalFormatting>
  <conditionalFormatting sqref="C20">
    <cfRule type="containsText" dxfId="148" priority="3" operator="containsText" text="Arkusz jest zwalidowany poprawnie">
      <formula>NOT(ISERROR(SEARCH("Arkusz jest zwalidowany poprawnie",C20)))</formula>
    </cfRule>
    <cfRule type="containsText" dxfId="147" priority="4" operator="containsText" text="Arkusz zwalidowany poprawnie">
      <formula>NOT(ISERROR(SEARCH("Arkusz zwalidowany poprawnie",C20)))</formula>
    </cfRule>
  </conditionalFormatting>
  <conditionalFormatting sqref="D21">
    <cfRule type="containsText" dxfId="146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  <pageSetup paperSize="9" scale="64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7"/>
  <sheetViews>
    <sheetView topLeftCell="A26" zoomScale="80" zoomScaleNormal="80" workbookViewId="0">
      <selection activeCell="K48" sqref="D7:K48"/>
    </sheetView>
  </sheetViews>
  <sheetFormatPr defaultRowHeight="15" x14ac:dyDescent="0.25"/>
  <cols>
    <col min="2" max="2" width="13.5703125" customWidth="1"/>
    <col min="3" max="3" width="51.28515625" customWidth="1"/>
    <col min="4" max="11" width="13.5703125" customWidth="1"/>
  </cols>
  <sheetData>
    <row r="1" spans="2:12" ht="15.75" x14ac:dyDescent="0.25">
      <c r="B1" s="1" t="s">
        <v>1</v>
      </c>
      <c r="J1" s="2" t="s">
        <v>3283</v>
      </c>
    </row>
    <row r="2" spans="2:12" x14ac:dyDescent="0.25">
      <c r="B2" s="334" t="s">
        <v>2137</v>
      </c>
      <c r="C2" s="334"/>
      <c r="D2" s="334"/>
      <c r="E2" s="334"/>
      <c r="F2" s="334"/>
      <c r="G2" s="334"/>
      <c r="H2" s="334"/>
      <c r="I2" s="334"/>
      <c r="J2" s="334"/>
      <c r="K2" s="334"/>
    </row>
    <row r="3" spans="2:12" ht="15.75" thickBot="1" x14ac:dyDescent="0.3"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4" spans="2:12" x14ac:dyDescent="0.25">
      <c r="B4" s="1421"/>
      <c r="C4" s="1436"/>
      <c r="D4" s="1427" t="s">
        <v>90</v>
      </c>
      <c r="E4" s="1328" t="s">
        <v>1805</v>
      </c>
      <c r="F4" s="1328"/>
      <c r="G4" s="1328"/>
      <c r="H4" s="1328"/>
      <c r="I4" s="1328"/>
      <c r="J4" s="1328"/>
      <c r="K4" s="1325"/>
    </row>
    <row r="5" spans="2:12" ht="45" x14ac:dyDescent="0.25">
      <c r="B5" s="1423"/>
      <c r="C5" s="1437"/>
      <c r="D5" s="1472"/>
      <c r="E5" s="997" t="s">
        <v>92</v>
      </c>
      <c r="F5" s="997" t="s">
        <v>93</v>
      </c>
      <c r="G5" s="997" t="s">
        <v>1629</v>
      </c>
      <c r="H5" s="997" t="s">
        <v>1630</v>
      </c>
      <c r="I5" s="997" t="s">
        <v>1631</v>
      </c>
      <c r="J5" s="997" t="s">
        <v>2138</v>
      </c>
      <c r="K5" s="998" t="s">
        <v>1930</v>
      </c>
    </row>
    <row r="6" spans="2:12" ht="15.75" thickBot="1" x14ac:dyDescent="0.3">
      <c r="B6" s="1425"/>
      <c r="C6" s="1438"/>
      <c r="D6" s="999" t="s">
        <v>145</v>
      </c>
      <c r="E6" s="773" t="s">
        <v>146</v>
      </c>
      <c r="F6" s="1000" t="s">
        <v>147</v>
      </c>
      <c r="G6" s="1000" t="s">
        <v>148</v>
      </c>
      <c r="H6" s="1000" t="s">
        <v>153</v>
      </c>
      <c r="I6" s="1000" t="s">
        <v>149</v>
      </c>
      <c r="J6" s="1000" t="s">
        <v>258</v>
      </c>
      <c r="K6" s="1001" t="s">
        <v>259</v>
      </c>
    </row>
    <row r="7" spans="2:12" x14ac:dyDescent="0.25">
      <c r="B7" s="715" t="s">
        <v>2139</v>
      </c>
      <c r="C7" s="710" t="s">
        <v>95</v>
      </c>
      <c r="D7" s="687"/>
      <c r="E7" s="687"/>
      <c r="F7" s="687"/>
      <c r="G7" s="687"/>
      <c r="H7" s="687"/>
      <c r="I7" s="687"/>
      <c r="J7" s="687"/>
      <c r="K7" s="687"/>
      <c r="L7" s="185" t="str">
        <f>IF(COUNTBLANK(D7:K7)=8,"",IF(COUNTBLANK(D7:K7)=0, "Weryfikacja wiersza OK", "Należy wypełnić wszystkie pola w bieżącym wierszu"))</f>
        <v/>
      </c>
    </row>
    <row r="8" spans="2:12" x14ac:dyDescent="0.25">
      <c r="B8" s="653" t="s">
        <v>2140</v>
      </c>
      <c r="C8" s="658" t="s">
        <v>57</v>
      </c>
      <c r="D8" s="690"/>
      <c r="E8" s="690"/>
      <c r="F8" s="690"/>
      <c r="G8" s="690"/>
      <c r="H8" s="690"/>
      <c r="I8" s="690"/>
      <c r="J8" s="690"/>
      <c r="K8" s="690"/>
      <c r="L8" s="185" t="str">
        <f t="shared" ref="L8:L48" si="0">IF(COUNTBLANK(D8:K8)=8,"",IF(COUNTBLANK(D8:K8)=0, "Weryfikacja wiersza OK", "Należy wypełnić wszystkie pola w bieżącym wierszu"))</f>
        <v/>
      </c>
    </row>
    <row r="9" spans="2:12" x14ac:dyDescent="0.25">
      <c r="B9" s="653" t="s">
        <v>2141</v>
      </c>
      <c r="C9" s="658" t="s">
        <v>58</v>
      </c>
      <c r="D9" s="690"/>
      <c r="E9" s="690"/>
      <c r="F9" s="690"/>
      <c r="G9" s="690"/>
      <c r="H9" s="690"/>
      <c r="I9" s="690"/>
      <c r="J9" s="690"/>
      <c r="K9" s="690"/>
      <c r="L9" s="185" t="str">
        <f t="shared" si="0"/>
        <v/>
      </c>
    </row>
    <row r="10" spans="2:12" x14ac:dyDescent="0.25">
      <c r="B10" s="653" t="s">
        <v>2142</v>
      </c>
      <c r="C10" s="658" t="s">
        <v>59</v>
      </c>
      <c r="D10" s="690"/>
      <c r="E10" s="690"/>
      <c r="F10" s="690"/>
      <c r="G10" s="690"/>
      <c r="H10" s="690"/>
      <c r="I10" s="690"/>
      <c r="J10" s="690"/>
      <c r="K10" s="690"/>
      <c r="L10" s="185" t="str">
        <f t="shared" si="0"/>
        <v/>
      </c>
    </row>
    <row r="11" spans="2:12" x14ac:dyDescent="0.25">
      <c r="B11" s="653" t="s">
        <v>2143</v>
      </c>
      <c r="C11" s="658" t="s">
        <v>60</v>
      </c>
      <c r="D11" s="690"/>
      <c r="E11" s="690"/>
      <c r="F11" s="690"/>
      <c r="G11" s="690"/>
      <c r="H11" s="690"/>
      <c r="I11" s="690"/>
      <c r="J11" s="690"/>
      <c r="K11" s="690"/>
      <c r="L11" s="185" t="str">
        <f t="shared" si="0"/>
        <v/>
      </c>
    </row>
    <row r="12" spans="2:12" x14ac:dyDescent="0.25">
      <c r="B12" s="653" t="s">
        <v>2144</v>
      </c>
      <c r="C12" s="658" t="s">
        <v>62</v>
      </c>
      <c r="D12" s="690"/>
      <c r="E12" s="690"/>
      <c r="F12" s="690"/>
      <c r="G12" s="690"/>
      <c r="H12" s="690"/>
      <c r="I12" s="690"/>
      <c r="J12" s="690"/>
      <c r="K12" s="690"/>
      <c r="L12" s="185" t="str">
        <f t="shared" si="0"/>
        <v/>
      </c>
    </row>
    <row r="13" spans="2:12" ht="30" x14ac:dyDescent="0.25">
      <c r="B13" s="653" t="s">
        <v>2145</v>
      </c>
      <c r="C13" s="658" t="s">
        <v>61</v>
      </c>
      <c r="D13" s="690"/>
      <c r="E13" s="690"/>
      <c r="F13" s="690"/>
      <c r="G13" s="690"/>
      <c r="H13" s="690"/>
      <c r="I13" s="690"/>
      <c r="J13" s="690"/>
      <c r="K13" s="690"/>
      <c r="L13" s="185" t="str">
        <f t="shared" si="0"/>
        <v/>
      </c>
    </row>
    <row r="14" spans="2:12" x14ac:dyDescent="0.25">
      <c r="B14" s="653" t="s">
        <v>2146</v>
      </c>
      <c r="C14" s="658" t="s">
        <v>50</v>
      </c>
      <c r="D14" s="690"/>
      <c r="E14" s="690"/>
      <c r="F14" s="690"/>
      <c r="G14" s="690"/>
      <c r="H14" s="690"/>
      <c r="I14" s="690"/>
      <c r="J14" s="690"/>
      <c r="K14" s="690"/>
      <c r="L14" s="185" t="str">
        <f t="shared" si="0"/>
        <v/>
      </c>
    </row>
    <row r="15" spans="2:12" x14ac:dyDescent="0.25">
      <c r="B15" s="777" t="s">
        <v>2147</v>
      </c>
      <c r="C15" s="754" t="s">
        <v>33</v>
      </c>
      <c r="D15" s="768"/>
      <c r="E15" s="768"/>
      <c r="F15" s="768"/>
      <c r="G15" s="768"/>
      <c r="H15" s="768"/>
      <c r="I15" s="768"/>
      <c r="J15" s="768"/>
      <c r="K15" s="768"/>
      <c r="L15" s="185" t="str">
        <f t="shared" si="0"/>
        <v/>
      </c>
    </row>
    <row r="16" spans="2:12" x14ac:dyDescent="0.25">
      <c r="B16" s="1125" t="s">
        <v>2148</v>
      </c>
      <c r="C16" s="1123" t="s">
        <v>1360</v>
      </c>
      <c r="D16" s="1124"/>
      <c r="E16" s="1124"/>
      <c r="F16" s="1124"/>
      <c r="G16" s="1124"/>
      <c r="H16" s="1124"/>
      <c r="I16" s="1124"/>
      <c r="J16" s="1124"/>
      <c r="K16" s="1124"/>
      <c r="L16" s="185" t="str">
        <f t="shared" si="0"/>
        <v/>
      </c>
    </row>
    <row r="17" spans="2:12" x14ac:dyDescent="0.25">
      <c r="B17" s="653" t="s">
        <v>2149</v>
      </c>
      <c r="C17" s="658" t="s">
        <v>57</v>
      </c>
      <c r="D17" s="690"/>
      <c r="E17" s="690"/>
      <c r="F17" s="690"/>
      <c r="G17" s="690"/>
      <c r="H17" s="690"/>
      <c r="I17" s="690"/>
      <c r="J17" s="690"/>
      <c r="K17" s="690"/>
      <c r="L17" s="185" t="str">
        <f t="shared" si="0"/>
        <v/>
      </c>
    </row>
    <row r="18" spans="2:12" x14ac:dyDescent="0.25">
      <c r="B18" s="653" t="s">
        <v>2150</v>
      </c>
      <c r="C18" s="658" t="s">
        <v>58</v>
      </c>
      <c r="D18" s="690"/>
      <c r="E18" s="690"/>
      <c r="F18" s="690"/>
      <c r="G18" s="690"/>
      <c r="H18" s="690"/>
      <c r="I18" s="690"/>
      <c r="J18" s="690"/>
      <c r="K18" s="690"/>
      <c r="L18" s="185" t="str">
        <f t="shared" si="0"/>
        <v/>
      </c>
    </row>
    <row r="19" spans="2:12" x14ac:dyDescent="0.25">
      <c r="B19" s="653" t="s">
        <v>2151</v>
      </c>
      <c r="C19" s="658" t="s">
        <v>59</v>
      </c>
      <c r="D19" s="690"/>
      <c r="E19" s="690"/>
      <c r="F19" s="690"/>
      <c r="G19" s="690"/>
      <c r="H19" s="690"/>
      <c r="I19" s="690"/>
      <c r="J19" s="690"/>
      <c r="K19" s="690"/>
      <c r="L19" s="185" t="str">
        <f t="shared" si="0"/>
        <v/>
      </c>
    </row>
    <row r="20" spans="2:12" x14ac:dyDescent="0.25">
      <c r="B20" s="653" t="s">
        <v>2152</v>
      </c>
      <c r="C20" s="658" t="s">
        <v>60</v>
      </c>
      <c r="D20" s="690"/>
      <c r="E20" s="690"/>
      <c r="F20" s="690"/>
      <c r="G20" s="690"/>
      <c r="H20" s="690"/>
      <c r="I20" s="690"/>
      <c r="J20" s="690"/>
      <c r="K20" s="690"/>
      <c r="L20" s="185" t="str">
        <f t="shared" si="0"/>
        <v/>
      </c>
    </row>
    <row r="21" spans="2:12" x14ac:dyDescent="0.25">
      <c r="B21" s="653" t="s">
        <v>2153</v>
      </c>
      <c r="C21" s="658" t="s">
        <v>62</v>
      </c>
      <c r="D21" s="690"/>
      <c r="E21" s="690"/>
      <c r="F21" s="690"/>
      <c r="G21" s="690"/>
      <c r="H21" s="690"/>
      <c r="I21" s="690"/>
      <c r="J21" s="690"/>
      <c r="K21" s="690"/>
      <c r="L21" s="185" t="str">
        <f t="shared" si="0"/>
        <v/>
      </c>
    </row>
    <row r="22" spans="2:12" ht="30" x14ac:dyDescent="0.25">
      <c r="B22" s="653" t="s">
        <v>2154</v>
      </c>
      <c r="C22" s="658" t="s">
        <v>61</v>
      </c>
      <c r="D22" s="690"/>
      <c r="E22" s="690"/>
      <c r="F22" s="690"/>
      <c r="G22" s="690"/>
      <c r="H22" s="690"/>
      <c r="I22" s="690"/>
      <c r="J22" s="690"/>
      <c r="K22" s="690"/>
      <c r="L22" s="185" t="str">
        <f t="shared" si="0"/>
        <v/>
      </c>
    </row>
    <row r="23" spans="2:12" x14ac:dyDescent="0.25">
      <c r="B23" s="653" t="s">
        <v>2155</v>
      </c>
      <c r="C23" s="658" t="s">
        <v>78</v>
      </c>
      <c r="D23" s="690"/>
      <c r="E23" s="690"/>
      <c r="F23" s="690"/>
      <c r="G23" s="690"/>
      <c r="H23" s="690"/>
      <c r="I23" s="690"/>
      <c r="J23" s="690"/>
      <c r="K23" s="690"/>
      <c r="L23" s="185" t="str">
        <f t="shared" si="0"/>
        <v/>
      </c>
    </row>
    <row r="24" spans="2:12" x14ac:dyDescent="0.25">
      <c r="B24" s="653" t="s">
        <v>2156</v>
      </c>
      <c r="C24" s="744" t="s">
        <v>1369</v>
      </c>
      <c r="D24" s="690"/>
      <c r="E24" s="690"/>
      <c r="F24" s="690"/>
      <c r="G24" s="690"/>
      <c r="H24" s="690"/>
      <c r="I24" s="690"/>
      <c r="J24" s="690"/>
      <c r="K24" s="690"/>
      <c r="L24" s="185" t="str">
        <f t="shared" si="0"/>
        <v/>
      </c>
    </row>
    <row r="25" spans="2:12" x14ac:dyDescent="0.25">
      <c r="B25" s="653" t="s">
        <v>2157</v>
      </c>
      <c r="C25" s="744" t="s">
        <v>1371</v>
      </c>
      <c r="D25" s="690"/>
      <c r="E25" s="690"/>
      <c r="F25" s="690"/>
      <c r="G25" s="690"/>
      <c r="H25" s="690"/>
      <c r="I25" s="690"/>
      <c r="J25" s="690"/>
      <c r="K25" s="690"/>
      <c r="L25" s="185" t="str">
        <f t="shared" si="0"/>
        <v/>
      </c>
    </row>
    <row r="26" spans="2:12" x14ac:dyDescent="0.25">
      <c r="B26" s="653" t="s">
        <v>2158</v>
      </c>
      <c r="C26" s="658" t="s">
        <v>318</v>
      </c>
      <c r="D26" s="690"/>
      <c r="E26" s="690"/>
      <c r="F26" s="690"/>
      <c r="G26" s="690"/>
      <c r="H26" s="690"/>
      <c r="I26" s="690"/>
      <c r="J26" s="690"/>
      <c r="K26" s="690"/>
      <c r="L26" s="185" t="str">
        <f t="shared" si="0"/>
        <v/>
      </c>
    </row>
    <row r="27" spans="2:12" x14ac:dyDescent="0.25">
      <c r="B27" s="777" t="s">
        <v>2159</v>
      </c>
      <c r="C27" s="754" t="s">
        <v>33</v>
      </c>
      <c r="D27" s="768"/>
      <c r="E27" s="768"/>
      <c r="F27" s="768"/>
      <c r="G27" s="768"/>
      <c r="H27" s="768"/>
      <c r="I27" s="768"/>
      <c r="J27" s="768"/>
      <c r="K27" s="768"/>
      <c r="L27" s="185" t="str">
        <f t="shared" si="0"/>
        <v/>
      </c>
    </row>
    <row r="28" spans="2:12" x14ac:dyDescent="0.25">
      <c r="B28" s="1125" t="s">
        <v>2160</v>
      </c>
      <c r="C28" s="1123" t="s">
        <v>123</v>
      </c>
      <c r="D28" s="1124"/>
      <c r="E28" s="1124"/>
      <c r="F28" s="1124"/>
      <c r="G28" s="1124"/>
      <c r="H28" s="1124"/>
      <c r="I28" s="1124"/>
      <c r="J28" s="1124"/>
      <c r="K28" s="1124"/>
      <c r="L28" s="185" t="str">
        <f t="shared" si="0"/>
        <v/>
      </c>
    </row>
    <row r="29" spans="2:12" x14ac:dyDescent="0.25">
      <c r="B29" s="653" t="s">
        <v>2161</v>
      </c>
      <c r="C29" s="658" t="s">
        <v>83</v>
      </c>
      <c r="D29" s="797"/>
      <c r="E29" s="797"/>
      <c r="F29" s="797"/>
      <c r="G29" s="797"/>
      <c r="H29" s="797"/>
      <c r="I29" s="797"/>
      <c r="J29" s="797"/>
      <c r="K29" s="797"/>
      <c r="L29" s="185" t="str">
        <f t="shared" si="0"/>
        <v/>
      </c>
    </row>
    <row r="30" spans="2:12" x14ac:dyDescent="0.25">
      <c r="B30" s="653" t="s">
        <v>2162</v>
      </c>
      <c r="C30" s="658" t="s">
        <v>318</v>
      </c>
      <c r="D30" s="690"/>
      <c r="E30" s="690"/>
      <c r="F30" s="690"/>
      <c r="G30" s="690"/>
      <c r="H30" s="690"/>
      <c r="I30" s="690"/>
      <c r="J30" s="690"/>
      <c r="K30" s="690"/>
      <c r="L30" s="185" t="str">
        <f t="shared" si="0"/>
        <v/>
      </c>
    </row>
    <row r="31" spans="2:12" x14ac:dyDescent="0.25">
      <c r="B31" s="653" t="s">
        <v>2163</v>
      </c>
      <c r="C31" s="658" t="s">
        <v>78</v>
      </c>
      <c r="D31" s="690"/>
      <c r="E31" s="690"/>
      <c r="F31" s="690"/>
      <c r="G31" s="690"/>
      <c r="H31" s="690"/>
      <c r="I31" s="690"/>
      <c r="J31" s="690"/>
      <c r="K31" s="690"/>
      <c r="L31" s="185" t="str">
        <f t="shared" si="0"/>
        <v/>
      </c>
    </row>
    <row r="32" spans="2:12" x14ac:dyDescent="0.25">
      <c r="B32" s="653" t="s">
        <v>2164</v>
      </c>
      <c r="C32" s="744" t="s">
        <v>1369</v>
      </c>
      <c r="D32" s="690"/>
      <c r="E32" s="690"/>
      <c r="F32" s="690"/>
      <c r="G32" s="690"/>
      <c r="H32" s="690"/>
      <c r="I32" s="690"/>
      <c r="J32" s="690"/>
      <c r="K32" s="690"/>
      <c r="L32" s="185" t="str">
        <f t="shared" si="0"/>
        <v/>
      </c>
    </row>
    <row r="33" spans="2:12" x14ac:dyDescent="0.25">
      <c r="B33" s="653" t="s">
        <v>2165</v>
      </c>
      <c r="C33" s="744" t="s">
        <v>1371</v>
      </c>
      <c r="D33" s="690"/>
      <c r="E33" s="690"/>
      <c r="F33" s="690"/>
      <c r="G33" s="690"/>
      <c r="H33" s="690"/>
      <c r="I33" s="690"/>
      <c r="J33" s="690"/>
      <c r="K33" s="690"/>
      <c r="L33" s="185" t="str">
        <f t="shared" si="0"/>
        <v/>
      </c>
    </row>
    <row r="34" spans="2:12" ht="30" x14ac:dyDescent="0.25">
      <c r="B34" s="653" t="s">
        <v>2166</v>
      </c>
      <c r="C34" s="1103" t="s">
        <v>2167</v>
      </c>
      <c r="D34" s="690"/>
      <c r="E34" s="690"/>
      <c r="F34" s="690"/>
      <c r="G34" s="690"/>
      <c r="H34" s="690"/>
      <c r="I34" s="690"/>
      <c r="J34" s="690"/>
      <c r="K34" s="690"/>
      <c r="L34" s="185" t="str">
        <f t="shared" si="0"/>
        <v/>
      </c>
    </row>
    <row r="35" spans="2:12" ht="30" x14ac:dyDescent="0.25">
      <c r="B35" s="653" t="s">
        <v>2168</v>
      </c>
      <c r="C35" s="1103" t="s">
        <v>2169</v>
      </c>
      <c r="D35" s="690"/>
      <c r="E35" s="690"/>
      <c r="F35" s="690"/>
      <c r="G35" s="690"/>
      <c r="H35" s="690"/>
      <c r="I35" s="690"/>
      <c r="J35" s="690"/>
      <c r="K35" s="690"/>
      <c r="L35" s="185" t="str">
        <f t="shared" si="0"/>
        <v/>
      </c>
    </row>
    <row r="36" spans="2:12" x14ac:dyDescent="0.25">
      <c r="B36" s="777" t="s">
        <v>2182</v>
      </c>
      <c r="C36" s="754" t="s">
        <v>33</v>
      </c>
      <c r="D36" s="768"/>
      <c r="E36" s="768"/>
      <c r="F36" s="768"/>
      <c r="G36" s="768"/>
      <c r="H36" s="768"/>
      <c r="I36" s="768"/>
      <c r="J36" s="768"/>
      <c r="K36" s="768"/>
      <c r="L36" s="185" t="str">
        <f t="shared" si="0"/>
        <v/>
      </c>
    </row>
    <row r="37" spans="2:12" x14ac:dyDescent="0.25">
      <c r="B37" s="1125" t="s">
        <v>2170</v>
      </c>
      <c r="C37" s="1123" t="s">
        <v>671</v>
      </c>
      <c r="D37" s="1124"/>
      <c r="E37" s="1134"/>
      <c r="F37" s="1134"/>
      <c r="G37" s="1134"/>
      <c r="H37" s="1134"/>
      <c r="I37" s="1134"/>
      <c r="J37" s="1134"/>
      <c r="K37" s="1135"/>
      <c r="L37" s="185" t="str">
        <f t="shared" si="0"/>
        <v/>
      </c>
    </row>
    <row r="38" spans="2:12" x14ac:dyDescent="0.25">
      <c r="B38" s="653" t="s">
        <v>2171</v>
      </c>
      <c r="C38" s="658" t="s">
        <v>57</v>
      </c>
      <c r="D38" s="690"/>
      <c r="E38" s="1136"/>
      <c r="F38" s="1136"/>
      <c r="G38" s="1136"/>
      <c r="H38" s="1136"/>
      <c r="I38" s="1136"/>
      <c r="J38" s="1136"/>
      <c r="K38" s="1137"/>
      <c r="L38" s="185" t="str">
        <f t="shared" si="0"/>
        <v/>
      </c>
    </row>
    <row r="39" spans="2:12" x14ac:dyDescent="0.25">
      <c r="B39" s="653" t="s">
        <v>2172</v>
      </c>
      <c r="C39" s="658" t="s">
        <v>58</v>
      </c>
      <c r="D39" s="690"/>
      <c r="E39" s="1136"/>
      <c r="F39" s="1136"/>
      <c r="G39" s="1136"/>
      <c r="H39" s="1136"/>
      <c r="I39" s="1136"/>
      <c r="J39" s="1136"/>
      <c r="K39" s="1137"/>
      <c r="L39" s="185" t="str">
        <f t="shared" si="0"/>
        <v/>
      </c>
    </row>
    <row r="40" spans="2:12" x14ac:dyDescent="0.25">
      <c r="B40" s="653" t="s">
        <v>2173</v>
      </c>
      <c r="C40" s="658" t="s">
        <v>59</v>
      </c>
      <c r="D40" s="690"/>
      <c r="E40" s="1136"/>
      <c r="F40" s="1136"/>
      <c r="G40" s="1136"/>
      <c r="H40" s="1136"/>
      <c r="I40" s="1136"/>
      <c r="J40" s="1136"/>
      <c r="K40" s="1137"/>
      <c r="L40" s="185" t="str">
        <f t="shared" si="0"/>
        <v/>
      </c>
    </row>
    <row r="41" spans="2:12" x14ac:dyDescent="0.25">
      <c r="B41" s="653" t="s">
        <v>2174</v>
      </c>
      <c r="C41" s="658" t="s">
        <v>60</v>
      </c>
      <c r="D41" s="690"/>
      <c r="E41" s="1136"/>
      <c r="F41" s="1136"/>
      <c r="G41" s="1136"/>
      <c r="H41" s="1136"/>
      <c r="I41" s="1136"/>
      <c r="J41" s="1136"/>
      <c r="K41" s="1137"/>
      <c r="L41" s="185" t="str">
        <f t="shared" si="0"/>
        <v/>
      </c>
    </row>
    <row r="42" spans="2:12" x14ac:dyDescent="0.25">
      <c r="B42" s="653" t="s">
        <v>2175</v>
      </c>
      <c r="C42" s="658" t="s">
        <v>62</v>
      </c>
      <c r="D42" s="690"/>
      <c r="E42" s="1136"/>
      <c r="F42" s="1136"/>
      <c r="G42" s="1136"/>
      <c r="H42" s="1136"/>
      <c r="I42" s="1136"/>
      <c r="J42" s="1136"/>
      <c r="K42" s="1137"/>
      <c r="L42" s="185" t="str">
        <f t="shared" si="0"/>
        <v/>
      </c>
    </row>
    <row r="43" spans="2:12" ht="30" x14ac:dyDescent="0.25">
      <c r="B43" s="653" t="s">
        <v>2176</v>
      </c>
      <c r="C43" s="658" t="s">
        <v>61</v>
      </c>
      <c r="D43" s="690"/>
      <c r="E43" s="1136"/>
      <c r="F43" s="1136"/>
      <c r="G43" s="1136"/>
      <c r="H43" s="1136"/>
      <c r="I43" s="1136"/>
      <c r="J43" s="1136"/>
      <c r="K43" s="1137"/>
      <c r="L43" s="185" t="str">
        <f t="shared" si="0"/>
        <v/>
      </c>
    </row>
    <row r="44" spans="2:12" x14ac:dyDescent="0.25">
      <c r="B44" s="653" t="s">
        <v>2177</v>
      </c>
      <c r="C44" s="658" t="s">
        <v>83</v>
      </c>
      <c r="D44" s="690"/>
      <c r="E44" s="1136"/>
      <c r="F44" s="1136"/>
      <c r="G44" s="1136"/>
      <c r="H44" s="1136"/>
      <c r="I44" s="1136"/>
      <c r="J44" s="1136"/>
      <c r="K44" s="1137"/>
      <c r="L44" s="185" t="str">
        <f t="shared" si="0"/>
        <v/>
      </c>
    </row>
    <row r="45" spans="2:12" x14ac:dyDescent="0.25">
      <c r="B45" s="653" t="s">
        <v>2178</v>
      </c>
      <c r="C45" s="658" t="s">
        <v>318</v>
      </c>
      <c r="D45" s="690"/>
      <c r="E45" s="1136"/>
      <c r="F45" s="1136"/>
      <c r="G45" s="1136"/>
      <c r="H45" s="1136"/>
      <c r="I45" s="1136"/>
      <c r="J45" s="1136"/>
      <c r="K45" s="1137"/>
      <c r="L45" s="185" t="str">
        <f t="shared" si="0"/>
        <v/>
      </c>
    </row>
    <row r="46" spans="2:12" x14ac:dyDescent="0.25">
      <c r="B46" s="653" t="s">
        <v>2179</v>
      </c>
      <c r="C46" s="658" t="s">
        <v>78</v>
      </c>
      <c r="D46" s="690"/>
      <c r="E46" s="1136"/>
      <c r="F46" s="1136"/>
      <c r="G46" s="1136"/>
      <c r="H46" s="1136"/>
      <c r="I46" s="1136"/>
      <c r="J46" s="1136"/>
      <c r="K46" s="1137"/>
      <c r="L46" s="185" t="str">
        <f t="shared" si="0"/>
        <v/>
      </c>
    </row>
    <row r="47" spans="2:12" ht="15.75" thickBot="1" x14ac:dyDescent="0.3">
      <c r="B47" s="777" t="s">
        <v>2180</v>
      </c>
      <c r="C47" s="754" t="s">
        <v>33</v>
      </c>
      <c r="D47" s="768"/>
      <c r="E47" s="1138"/>
      <c r="F47" s="1138"/>
      <c r="G47" s="1138"/>
      <c r="H47" s="1138"/>
      <c r="I47" s="1138"/>
      <c r="J47" s="1138"/>
      <c r="K47" s="1139"/>
      <c r="L47" s="185" t="str">
        <f t="shared" si="0"/>
        <v/>
      </c>
    </row>
    <row r="48" spans="2:12" ht="15.75" thickBot="1" x14ac:dyDescent="0.3">
      <c r="B48" s="901" t="s">
        <v>2181</v>
      </c>
      <c r="C48" s="804" t="s">
        <v>87</v>
      </c>
      <c r="D48" s="1017"/>
      <c r="E48" s="1140"/>
      <c r="F48" s="1140"/>
      <c r="G48" s="1140"/>
      <c r="H48" s="1140"/>
      <c r="I48" s="1140"/>
      <c r="J48" s="1140"/>
      <c r="K48" s="1141"/>
      <c r="L48" s="185" t="str">
        <f t="shared" si="0"/>
        <v/>
      </c>
    </row>
    <row r="50" spans="3:11" x14ac:dyDescent="0.25">
      <c r="C50" s="2" t="s">
        <v>3590</v>
      </c>
    </row>
    <row r="51" spans="3:11" x14ac:dyDescent="0.25">
      <c r="C51" t="s">
        <v>2139</v>
      </c>
      <c r="D51" s="601" t="str">
        <f>IF(D7="","",IF(ROUND(SUM(D8:D15),2)=ROUND(D7,2),"OK","Błąd sumy częściowej"))</f>
        <v/>
      </c>
      <c r="E51" s="601" t="str">
        <f t="shared" ref="E51:K51" si="1">IF(E7="","",IF(ROUND(SUM(E8:E15),2)=ROUND(E7,2),"OK","Błąd sumy częściowej"))</f>
        <v/>
      </c>
      <c r="F51" s="601" t="str">
        <f t="shared" si="1"/>
        <v/>
      </c>
      <c r="G51" s="601" t="str">
        <f t="shared" si="1"/>
        <v/>
      </c>
      <c r="H51" s="601" t="str">
        <f t="shared" si="1"/>
        <v/>
      </c>
      <c r="I51" s="601" t="str">
        <f t="shared" si="1"/>
        <v/>
      </c>
      <c r="J51" s="601" t="str">
        <f t="shared" si="1"/>
        <v/>
      </c>
      <c r="K51" s="601" t="str">
        <f t="shared" si="1"/>
        <v/>
      </c>
    </row>
    <row r="52" spans="3:11" x14ac:dyDescent="0.25">
      <c r="C52" t="s">
        <v>2148</v>
      </c>
      <c r="D52" s="601" t="str">
        <f>IF(D16="","",IF(ROUND(SUM(D17,D18,D19,D20,D21,D22,D23,D26,D27),2)=ROUND(D16,2),"OK","Błąd sumy częściowej"))</f>
        <v/>
      </c>
      <c r="E52" s="601" t="str">
        <f t="shared" ref="E52:K52" si="2">IF(E16="","",IF(ROUND(SUM(E17,E18,E19,E20,E21,E22,E23,E26,E27),2)=ROUND(E16,2),"OK","Błąd sumy częściowej"))</f>
        <v/>
      </c>
      <c r="F52" s="601" t="str">
        <f t="shared" si="2"/>
        <v/>
      </c>
      <c r="G52" s="601" t="str">
        <f t="shared" si="2"/>
        <v/>
      </c>
      <c r="H52" s="601" t="str">
        <f t="shared" si="2"/>
        <v/>
      </c>
      <c r="I52" s="601" t="str">
        <f t="shared" si="2"/>
        <v/>
      </c>
      <c r="J52" s="601" t="str">
        <f t="shared" si="2"/>
        <v/>
      </c>
      <c r="K52" s="601" t="str">
        <f t="shared" si="2"/>
        <v/>
      </c>
    </row>
    <row r="53" spans="3:11" x14ac:dyDescent="0.25">
      <c r="C53" t="s">
        <v>2160</v>
      </c>
      <c r="D53" s="601" t="str">
        <f>IF(D28="","",IF(ROUND(SUM(D29,D30,D31,D36),2)=ROUND(D28,2),"OK","Błąd sumy częściowej"))</f>
        <v/>
      </c>
      <c r="E53" s="601" t="str">
        <f t="shared" ref="E53:K53" si="3">IF(E28="","",IF(ROUND(SUM(E29,E30,E31,E36),2)=ROUND(E28,2),"OK","Błąd sumy częściowej"))</f>
        <v/>
      </c>
      <c r="F53" s="601" t="str">
        <f t="shared" si="3"/>
        <v/>
      </c>
      <c r="G53" s="601" t="str">
        <f t="shared" si="3"/>
        <v/>
      </c>
      <c r="H53" s="601" t="str">
        <f t="shared" si="3"/>
        <v/>
      </c>
      <c r="I53" s="601" t="str">
        <f t="shared" si="3"/>
        <v/>
      </c>
      <c r="J53" s="601" t="str">
        <f t="shared" si="3"/>
        <v/>
      </c>
      <c r="K53" s="601" t="str">
        <f t="shared" si="3"/>
        <v/>
      </c>
    </row>
    <row r="54" spans="3:11" x14ac:dyDescent="0.25">
      <c r="C54" t="s">
        <v>2170</v>
      </c>
      <c r="D54" s="601" t="str">
        <f>IF(D37="","",IF(ROUND(SUM(D38:D47),2)=ROUND(D37,2),"OK","Błąd sumy częściowej"))</f>
        <v/>
      </c>
      <c r="E54" s="601" t="str">
        <f t="shared" ref="E54:K54" si="4">IF(E37="","",IF(ROUND(SUM(E38:E47),2)=ROUND(E37,2),"OK","Błąd sumy częściowej"))</f>
        <v/>
      </c>
      <c r="F54" s="601" t="str">
        <f t="shared" si="4"/>
        <v/>
      </c>
      <c r="G54" s="601" t="str">
        <f t="shared" si="4"/>
        <v/>
      </c>
      <c r="H54" s="601" t="str">
        <f t="shared" si="4"/>
        <v/>
      </c>
      <c r="I54" s="601" t="str">
        <f t="shared" si="4"/>
        <v/>
      </c>
      <c r="J54" s="601" t="str">
        <f t="shared" si="4"/>
        <v/>
      </c>
      <c r="K54" s="601" t="str">
        <f t="shared" si="4"/>
        <v/>
      </c>
    </row>
    <row r="55" spans="3:11" x14ac:dyDescent="0.25">
      <c r="C55" t="s">
        <v>2181</v>
      </c>
      <c r="D55" s="601" t="str">
        <f>IF(D48="","",IF(ROUND(SUM(D7,D16,D28,D37),2)=ROUND(D48,2),"OK","Błąd sumy częściowej"))</f>
        <v/>
      </c>
      <c r="E55" s="601" t="str">
        <f t="shared" ref="E55:K55" si="5">IF(E48="","",IF(ROUND(SUM(E7,E16,E28,E37),2)=ROUND(E48,2),"OK","Błąd sumy częściowej"))</f>
        <v/>
      </c>
      <c r="F55" s="601" t="str">
        <f t="shared" si="5"/>
        <v/>
      </c>
      <c r="G55" s="601" t="str">
        <f t="shared" si="5"/>
        <v/>
      </c>
      <c r="H55" s="601" t="str">
        <f t="shared" si="5"/>
        <v/>
      </c>
      <c r="I55" s="601" t="str">
        <f t="shared" si="5"/>
        <v/>
      </c>
      <c r="J55" s="601" t="str">
        <f t="shared" si="5"/>
        <v/>
      </c>
      <c r="K55" s="601" t="str">
        <f t="shared" si="5"/>
        <v/>
      </c>
    </row>
    <row r="57" spans="3:11" x14ac:dyDescent="0.25">
      <c r="C57" s="18" t="s">
        <v>3617</v>
      </c>
      <c r="D57" s="601" t="str">
        <f>IF(COUNTBLANK(L7:L48)=42,"",IF(AND(COUNTIF(L7:L48,"Weryfikacja wiersza OK")=42,COUNTIF(D51:K55,"OK")=40),"Arkusz jest zwalidowany poprawnie","Arkusz jest niepoprawny"))</f>
        <v/>
      </c>
    </row>
  </sheetData>
  <mergeCells count="3">
    <mergeCell ref="B4:C6"/>
    <mergeCell ref="D4:D5"/>
    <mergeCell ref="E4:K4"/>
  </mergeCells>
  <conditionalFormatting sqref="L7:L48">
    <cfRule type="containsText" dxfId="145" priority="4" operator="containsText" text="Weryfikacja wiersza OK">
      <formula>NOT(ISERROR(SEARCH("Weryfikacja wiersza OK",L7)))</formula>
    </cfRule>
  </conditionalFormatting>
  <conditionalFormatting sqref="D51:K55">
    <cfRule type="containsText" dxfId="144" priority="3" operator="containsText" text="OK">
      <formula>NOT(ISERROR(SEARCH("OK",D51)))</formula>
    </cfRule>
  </conditionalFormatting>
  <conditionalFormatting sqref="D57">
    <cfRule type="containsText" dxfId="143" priority="1" operator="containsText" text="Arkusz jest zwalidowany poprawnie">
      <formula>NOT(ISERROR(SEARCH("Arkusz jest zwalidowany poprawnie",D57)))</formula>
    </cfRule>
  </conditionalFormatting>
  <pageMargins left="0.7" right="0.7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7"/>
  <sheetViews>
    <sheetView topLeftCell="A26" zoomScale="80" zoomScaleNormal="80" workbookViewId="0">
      <selection activeCell="K48" sqref="D7:K48"/>
    </sheetView>
  </sheetViews>
  <sheetFormatPr defaultRowHeight="15" x14ac:dyDescent="0.25"/>
  <cols>
    <col min="2" max="2" width="11.85546875" bestFit="1" customWidth="1"/>
    <col min="3" max="3" width="55" customWidth="1"/>
    <col min="4" max="11" width="13.5703125" customWidth="1"/>
  </cols>
  <sheetData>
    <row r="1" spans="2:12" ht="15.75" x14ac:dyDescent="0.25">
      <c r="B1" s="1" t="s">
        <v>1</v>
      </c>
      <c r="I1" s="2" t="s">
        <v>3283</v>
      </c>
    </row>
    <row r="2" spans="2:12" x14ac:dyDescent="0.25">
      <c r="B2" s="334" t="s">
        <v>2225</v>
      </c>
      <c r="C2" s="334"/>
      <c r="D2" s="334"/>
      <c r="E2" s="334"/>
      <c r="F2" s="334"/>
      <c r="G2" s="334"/>
      <c r="H2" s="334"/>
      <c r="I2" s="334"/>
      <c r="J2" s="334"/>
      <c r="K2" s="334"/>
    </row>
    <row r="3" spans="2:12" ht="15.75" thickBot="1" x14ac:dyDescent="0.3"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4" spans="2:12" x14ac:dyDescent="0.25">
      <c r="B4" s="1421"/>
      <c r="C4" s="1436"/>
      <c r="D4" s="1427" t="s">
        <v>90</v>
      </c>
      <c r="E4" s="1328" t="s">
        <v>2183</v>
      </c>
      <c r="F4" s="1328"/>
      <c r="G4" s="1328"/>
      <c r="H4" s="1328"/>
      <c r="I4" s="1328"/>
      <c r="J4" s="1328"/>
      <c r="K4" s="1325"/>
    </row>
    <row r="5" spans="2:12" ht="45" x14ac:dyDescent="0.25">
      <c r="B5" s="1423"/>
      <c r="C5" s="1437"/>
      <c r="D5" s="1472"/>
      <c r="E5" s="997" t="s">
        <v>92</v>
      </c>
      <c r="F5" s="997" t="s">
        <v>93</v>
      </c>
      <c r="G5" s="997" t="s">
        <v>1629</v>
      </c>
      <c r="H5" s="997" t="s">
        <v>1630</v>
      </c>
      <c r="I5" s="997" t="s">
        <v>1631</v>
      </c>
      <c r="J5" s="997" t="s">
        <v>2138</v>
      </c>
      <c r="K5" s="998" t="s">
        <v>1930</v>
      </c>
    </row>
    <row r="6" spans="2:12" ht="15.75" thickBot="1" x14ac:dyDescent="0.3">
      <c r="B6" s="1425"/>
      <c r="C6" s="1438"/>
      <c r="D6" s="999" t="s">
        <v>145</v>
      </c>
      <c r="E6" s="773" t="s">
        <v>146</v>
      </c>
      <c r="F6" s="1000" t="s">
        <v>147</v>
      </c>
      <c r="G6" s="1000" t="s">
        <v>148</v>
      </c>
      <c r="H6" s="1000" t="s">
        <v>153</v>
      </c>
      <c r="I6" s="1000" t="s">
        <v>149</v>
      </c>
      <c r="J6" s="1000" t="s">
        <v>258</v>
      </c>
      <c r="K6" s="1001" t="s">
        <v>259</v>
      </c>
    </row>
    <row r="7" spans="2:12" x14ac:dyDescent="0.25">
      <c r="B7" s="715" t="s">
        <v>2184</v>
      </c>
      <c r="C7" s="710" t="s">
        <v>95</v>
      </c>
      <c r="D7" s="687"/>
      <c r="E7" s="687"/>
      <c r="F7" s="687"/>
      <c r="G7" s="687"/>
      <c r="H7" s="687"/>
      <c r="I7" s="687"/>
      <c r="J7" s="687"/>
      <c r="K7" s="687"/>
      <c r="L7" s="185" t="str">
        <f>IF(COUNTBLANK(D7:K7)=8,"",IF(COUNTBLANK(D7:K7)=0, "Weryfikacja wiersza OK", "Należy wypełnić wszystkie pola w bieżącym wierszu"))</f>
        <v/>
      </c>
    </row>
    <row r="8" spans="2:12" x14ac:dyDescent="0.25">
      <c r="B8" s="653" t="s">
        <v>2185</v>
      </c>
      <c r="C8" s="658" t="s">
        <v>57</v>
      </c>
      <c r="D8" s="690"/>
      <c r="E8" s="690"/>
      <c r="F8" s="690"/>
      <c r="G8" s="690"/>
      <c r="H8" s="690"/>
      <c r="I8" s="690"/>
      <c r="J8" s="690"/>
      <c r="K8" s="690"/>
      <c r="L8" s="185" t="str">
        <f t="shared" ref="L8:L48" si="0">IF(COUNTBLANK(D8:K8)=8,"",IF(COUNTBLANK(D8:K8)=0, "Weryfikacja wiersza OK", "Należy wypełnić wszystkie pola w bieżącym wierszu"))</f>
        <v/>
      </c>
    </row>
    <row r="9" spans="2:12" x14ac:dyDescent="0.25">
      <c r="B9" s="653" t="s">
        <v>2186</v>
      </c>
      <c r="C9" s="658" t="s">
        <v>58</v>
      </c>
      <c r="D9" s="690"/>
      <c r="E9" s="690"/>
      <c r="F9" s="690"/>
      <c r="G9" s="690"/>
      <c r="H9" s="690"/>
      <c r="I9" s="690"/>
      <c r="J9" s="690"/>
      <c r="K9" s="690"/>
      <c r="L9" s="185" t="str">
        <f t="shared" si="0"/>
        <v/>
      </c>
    </row>
    <row r="10" spans="2:12" x14ac:dyDescent="0.25">
      <c r="B10" s="653" t="s">
        <v>2187</v>
      </c>
      <c r="C10" s="658" t="s">
        <v>59</v>
      </c>
      <c r="D10" s="690"/>
      <c r="E10" s="690"/>
      <c r="F10" s="690"/>
      <c r="G10" s="690"/>
      <c r="H10" s="690"/>
      <c r="I10" s="690"/>
      <c r="J10" s="690"/>
      <c r="K10" s="690"/>
      <c r="L10" s="185" t="str">
        <f t="shared" si="0"/>
        <v/>
      </c>
    </row>
    <row r="11" spans="2:12" x14ac:dyDescent="0.25">
      <c r="B11" s="653" t="s">
        <v>2188</v>
      </c>
      <c r="C11" s="658" t="s">
        <v>60</v>
      </c>
      <c r="D11" s="690"/>
      <c r="E11" s="690"/>
      <c r="F11" s="690"/>
      <c r="G11" s="690"/>
      <c r="H11" s="690"/>
      <c r="I11" s="690"/>
      <c r="J11" s="690"/>
      <c r="K11" s="690"/>
      <c r="L11" s="185" t="str">
        <f t="shared" si="0"/>
        <v/>
      </c>
    </row>
    <row r="12" spans="2:12" x14ac:dyDescent="0.25">
      <c r="B12" s="653" t="s">
        <v>2189</v>
      </c>
      <c r="C12" s="658" t="s">
        <v>62</v>
      </c>
      <c r="D12" s="690"/>
      <c r="E12" s="690"/>
      <c r="F12" s="690"/>
      <c r="G12" s="690"/>
      <c r="H12" s="690"/>
      <c r="I12" s="690"/>
      <c r="J12" s="690"/>
      <c r="K12" s="690"/>
      <c r="L12" s="185" t="str">
        <f t="shared" si="0"/>
        <v/>
      </c>
    </row>
    <row r="13" spans="2:12" ht="30" x14ac:dyDescent="0.25">
      <c r="B13" s="653" t="s">
        <v>2190</v>
      </c>
      <c r="C13" s="658" t="s">
        <v>61</v>
      </c>
      <c r="D13" s="690"/>
      <c r="E13" s="690"/>
      <c r="F13" s="690"/>
      <c r="G13" s="690"/>
      <c r="H13" s="690"/>
      <c r="I13" s="690"/>
      <c r="J13" s="690"/>
      <c r="K13" s="690"/>
      <c r="L13" s="185" t="str">
        <f t="shared" si="0"/>
        <v/>
      </c>
    </row>
    <row r="14" spans="2:12" x14ac:dyDescent="0.25">
      <c r="B14" s="653" t="s">
        <v>2191</v>
      </c>
      <c r="C14" s="658" t="s">
        <v>50</v>
      </c>
      <c r="D14" s="690"/>
      <c r="E14" s="690"/>
      <c r="F14" s="690"/>
      <c r="G14" s="690"/>
      <c r="H14" s="690"/>
      <c r="I14" s="690"/>
      <c r="J14" s="690"/>
      <c r="K14" s="690"/>
      <c r="L14" s="185" t="str">
        <f t="shared" si="0"/>
        <v/>
      </c>
    </row>
    <row r="15" spans="2:12" x14ac:dyDescent="0.25">
      <c r="B15" s="777" t="s">
        <v>2192</v>
      </c>
      <c r="C15" s="754" t="s">
        <v>33</v>
      </c>
      <c r="D15" s="768"/>
      <c r="E15" s="768"/>
      <c r="F15" s="768"/>
      <c r="G15" s="768"/>
      <c r="H15" s="768"/>
      <c r="I15" s="768"/>
      <c r="J15" s="768"/>
      <c r="K15" s="768"/>
      <c r="L15" s="185" t="str">
        <f t="shared" si="0"/>
        <v/>
      </c>
    </row>
    <row r="16" spans="2:12" x14ac:dyDescent="0.25">
      <c r="B16" s="1125" t="s">
        <v>2193</v>
      </c>
      <c r="C16" s="1123" t="s">
        <v>1360</v>
      </c>
      <c r="D16" s="1124"/>
      <c r="E16" s="1124"/>
      <c r="F16" s="1124"/>
      <c r="G16" s="1124"/>
      <c r="H16" s="1124"/>
      <c r="I16" s="1124"/>
      <c r="J16" s="1124"/>
      <c r="K16" s="1124"/>
      <c r="L16" s="185" t="str">
        <f t="shared" si="0"/>
        <v/>
      </c>
    </row>
    <row r="17" spans="2:12" x14ac:dyDescent="0.25">
      <c r="B17" s="653" t="s">
        <v>2194</v>
      </c>
      <c r="C17" s="658" t="s">
        <v>57</v>
      </c>
      <c r="D17" s="690"/>
      <c r="E17" s="690"/>
      <c r="F17" s="690"/>
      <c r="G17" s="690"/>
      <c r="H17" s="690"/>
      <c r="I17" s="690"/>
      <c r="J17" s="690"/>
      <c r="K17" s="690"/>
      <c r="L17" s="185" t="str">
        <f t="shared" si="0"/>
        <v/>
      </c>
    </row>
    <row r="18" spans="2:12" x14ac:dyDescent="0.25">
      <c r="B18" s="653" t="s">
        <v>2195</v>
      </c>
      <c r="C18" s="658" t="s">
        <v>58</v>
      </c>
      <c r="D18" s="690"/>
      <c r="E18" s="690"/>
      <c r="F18" s="690"/>
      <c r="G18" s="690"/>
      <c r="H18" s="690"/>
      <c r="I18" s="690"/>
      <c r="J18" s="690"/>
      <c r="K18" s="690"/>
      <c r="L18" s="185" t="str">
        <f t="shared" si="0"/>
        <v/>
      </c>
    </row>
    <row r="19" spans="2:12" x14ac:dyDescent="0.25">
      <c r="B19" s="653" t="s">
        <v>2196</v>
      </c>
      <c r="C19" s="658" t="s">
        <v>59</v>
      </c>
      <c r="D19" s="690"/>
      <c r="E19" s="690"/>
      <c r="F19" s="690"/>
      <c r="G19" s="690"/>
      <c r="H19" s="690"/>
      <c r="I19" s="690"/>
      <c r="J19" s="690"/>
      <c r="K19" s="690"/>
      <c r="L19" s="185" t="str">
        <f t="shared" si="0"/>
        <v/>
      </c>
    </row>
    <row r="20" spans="2:12" x14ac:dyDescent="0.25">
      <c r="B20" s="653" t="s">
        <v>2197</v>
      </c>
      <c r="C20" s="658" t="s">
        <v>60</v>
      </c>
      <c r="D20" s="690"/>
      <c r="E20" s="690"/>
      <c r="F20" s="690"/>
      <c r="G20" s="690"/>
      <c r="H20" s="690"/>
      <c r="I20" s="690"/>
      <c r="J20" s="690"/>
      <c r="K20" s="690"/>
      <c r="L20" s="185" t="str">
        <f t="shared" si="0"/>
        <v/>
      </c>
    </row>
    <row r="21" spans="2:12" x14ac:dyDescent="0.25">
      <c r="B21" s="653" t="s">
        <v>2198</v>
      </c>
      <c r="C21" s="658" t="s">
        <v>62</v>
      </c>
      <c r="D21" s="690"/>
      <c r="E21" s="690"/>
      <c r="F21" s="690"/>
      <c r="G21" s="690"/>
      <c r="H21" s="690"/>
      <c r="I21" s="690"/>
      <c r="J21" s="690"/>
      <c r="K21" s="690"/>
      <c r="L21" s="185" t="str">
        <f t="shared" si="0"/>
        <v/>
      </c>
    </row>
    <row r="22" spans="2:12" ht="30" x14ac:dyDescent="0.25">
      <c r="B22" s="653" t="s">
        <v>2199</v>
      </c>
      <c r="C22" s="658" t="s">
        <v>61</v>
      </c>
      <c r="D22" s="690"/>
      <c r="E22" s="690"/>
      <c r="F22" s="690"/>
      <c r="G22" s="690"/>
      <c r="H22" s="690"/>
      <c r="I22" s="690"/>
      <c r="J22" s="690"/>
      <c r="K22" s="690"/>
      <c r="L22" s="185" t="str">
        <f t="shared" si="0"/>
        <v/>
      </c>
    </row>
    <row r="23" spans="2:12" x14ac:dyDescent="0.25">
      <c r="B23" s="653" t="s">
        <v>2200</v>
      </c>
      <c r="C23" s="658" t="s">
        <v>78</v>
      </c>
      <c r="D23" s="690"/>
      <c r="E23" s="690"/>
      <c r="F23" s="690"/>
      <c r="G23" s="690"/>
      <c r="H23" s="690"/>
      <c r="I23" s="690"/>
      <c r="J23" s="690"/>
      <c r="K23" s="690"/>
      <c r="L23" s="185" t="str">
        <f t="shared" si="0"/>
        <v/>
      </c>
    </row>
    <row r="24" spans="2:12" x14ac:dyDescent="0.25">
      <c r="B24" s="653" t="s">
        <v>2201</v>
      </c>
      <c r="C24" s="744" t="s">
        <v>1369</v>
      </c>
      <c r="D24" s="690"/>
      <c r="E24" s="690"/>
      <c r="F24" s="690"/>
      <c r="G24" s="690"/>
      <c r="H24" s="690"/>
      <c r="I24" s="690"/>
      <c r="J24" s="690"/>
      <c r="K24" s="690"/>
      <c r="L24" s="185" t="str">
        <f t="shared" si="0"/>
        <v/>
      </c>
    </row>
    <row r="25" spans="2:12" x14ac:dyDescent="0.25">
      <c r="B25" s="653" t="s">
        <v>2202</v>
      </c>
      <c r="C25" s="744" t="s">
        <v>1371</v>
      </c>
      <c r="D25" s="690"/>
      <c r="E25" s="690"/>
      <c r="F25" s="690"/>
      <c r="G25" s="690"/>
      <c r="H25" s="690"/>
      <c r="I25" s="690"/>
      <c r="J25" s="690"/>
      <c r="K25" s="690"/>
      <c r="L25" s="185" t="str">
        <f t="shared" si="0"/>
        <v/>
      </c>
    </row>
    <row r="26" spans="2:12" x14ac:dyDescent="0.25">
      <c r="B26" s="653" t="s">
        <v>2203</v>
      </c>
      <c r="C26" s="658" t="s">
        <v>325</v>
      </c>
      <c r="D26" s="690"/>
      <c r="E26" s="690"/>
      <c r="F26" s="690"/>
      <c r="G26" s="690"/>
      <c r="H26" s="690"/>
      <c r="I26" s="690"/>
      <c r="J26" s="690"/>
      <c r="K26" s="690"/>
      <c r="L26" s="185" t="str">
        <f t="shared" si="0"/>
        <v/>
      </c>
    </row>
    <row r="27" spans="2:12" x14ac:dyDescent="0.25">
      <c r="B27" s="777" t="s">
        <v>2204</v>
      </c>
      <c r="C27" s="754" t="s">
        <v>33</v>
      </c>
      <c r="D27" s="768"/>
      <c r="E27" s="768"/>
      <c r="F27" s="768"/>
      <c r="G27" s="768"/>
      <c r="H27" s="768"/>
      <c r="I27" s="768"/>
      <c r="J27" s="768"/>
      <c r="K27" s="768"/>
      <c r="L27" s="185" t="str">
        <f t="shared" si="0"/>
        <v/>
      </c>
    </row>
    <row r="28" spans="2:12" x14ac:dyDescent="0.25">
      <c r="B28" s="1125" t="s">
        <v>2205</v>
      </c>
      <c r="C28" s="1123" t="s">
        <v>123</v>
      </c>
      <c r="D28" s="1124"/>
      <c r="E28" s="1124"/>
      <c r="F28" s="1124"/>
      <c r="G28" s="1124"/>
      <c r="H28" s="1124"/>
      <c r="I28" s="1124"/>
      <c r="J28" s="1124"/>
      <c r="K28" s="1124"/>
      <c r="L28" s="185" t="str">
        <f t="shared" si="0"/>
        <v/>
      </c>
    </row>
    <row r="29" spans="2:12" x14ac:dyDescent="0.25">
      <c r="B29" s="653" t="s">
        <v>2206</v>
      </c>
      <c r="C29" s="658" t="s">
        <v>83</v>
      </c>
      <c r="D29" s="797"/>
      <c r="E29" s="797"/>
      <c r="F29" s="797"/>
      <c r="G29" s="797"/>
      <c r="H29" s="797"/>
      <c r="I29" s="797"/>
      <c r="J29" s="797"/>
      <c r="K29" s="797"/>
      <c r="L29" s="185" t="str">
        <f t="shared" si="0"/>
        <v/>
      </c>
    </row>
    <row r="30" spans="2:12" x14ac:dyDescent="0.25">
      <c r="B30" s="653" t="s">
        <v>2207</v>
      </c>
      <c r="C30" s="658" t="s">
        <v>318</v>
      </c>
      <c r="D30" s="690"/>
      <c r="E30" s="690"/>
      <c r="F30" s="690"/>
      <c r="G30" s="690"/>
      <c r="H30" s="690"/>
      <c r="I30" s="690"/>
      <c r="J30" s="690"/>
      <c r="K30" s="690"/>
      <c r="L30" s="185" t="str">
        <f t="shared" si="0"/>
        <v/>
      </c>
    </row>
    <row r="31" spans="2:12" x14ac:dyDescent="0.25">
      <c r="B31" s="653" t="s">
        <v>2208</v>
      </c>
      <c r="C31" s="658" t="s">
        <v>78</v>
      </c>
      <c r="D31" s="690"/>
      <c r="E31" s="690"/>
      <c r="F31" s="690"/>
      <c r="G31" s="690"/>
      <c r="H31" s="690"/>
      <c r="I31" s="690"/>
      <c r="J31" s="690"/>
      <c r="K31" s="690"/>
      <c r="L31" s="185" t="str">
        <f t="shared" si="0"/>
        <v/>
      </c>
    </row>
    <row r="32" spans="2:12" x14ac:dyDescent="0.25">
      <c r="B32" s="653" t="s">
        <v>2209</v>
      </c>
      <c r="C32" s="744" t="s">
        <v>1369</v>
      </c>
      <c r="D32" s="690"/>
      <c r="E32" s="690"/>
      <c r="F32" s="690"/>
      <c r="G32" s="690"/>
      <c r="H32" s="690"/>
      <c r="I32" s="690"/>
      <c r="J32" s="690"/>
      <c r="K32" s="690"/>
      <c r="L32" s="185" t="str">
        <f t="shared" si="0"/>
        <v/>
      </c>
    </row>
    <row r="33" spans="2:12" x14ac:dyDescent="0.25">
      <c r="B33" s="653" t="s">
        <v>2210</v>
      </c>
      <c r="C33" s="744" t="s">
        <v>1371</v>
      </c>
      <c r="D33" s="690"/>
      <c r="E33" s="690"/>
      <c r="F33" s="690"/>
      <c r="G33" s="690"/>
      <c r="H33" s="690"/>
      <c r="I33" s="690"/>
      <c r="J33" s="690"/>
      <c r="K33" s="690"/>
      <c r="L33" s="185" t="str">
        <f t="shared" si="0"/>
        <v/>
      </c>
    </row>
    <row r="34" spans="2:12" ht="30" x14ac:dyDescent="0.25">
      <c r="B34" s="653" t="s">
        <v>2211</v>
      </c>
      <c r="C34" s="1103" t="s">
        <v>2167</v>
      </c>
      <c r="D34" s="690"/>
      <c r="E34" s="690"/>
      <c r="F34" s="690"/>
      <c r="G34" s="690"/>
      <c r="H34" s="690"/>
      <c r="I34" s="690"/>
      <c r="J34" s="690"/>
      <c r="K34" s="690"/>
      <c r="L34" s="185" t="str">
        <f t="shared" si="0"/>
        <v/>
      </c>
    </row>
    <row r="35" spans="2:12" ht="30" x14ac:dyDescent="0.25">
      <c r="B35" s="653" t="s">
        <v>2212</v>
      </c>
      <c r="C35" s="1103" t="s">
        <v>2169</v>
      </c>
      <c r="D35" s="690"/>
      <c r="E35" s="690"/>
      <c r="F35" s="690"/>
      <c r="G35" s="690"/>
      <c r="H35" s="690"/>
      <c r="I35" s="690"/>
      <c r="J35" s="690"/>
      <c r="K35" s="690"/>
      <c r="L35" s="185" t="str">
        <f t="shared" si="0"/>
        <v/>
      </c>
    </row>
    <row r="36" spans="2:12" x14ac:dyDescent="0.25">
      <c r="B36" s="777" t="s">
        <v>2226</v>
      </c>
      <c r="C36" s="754" t="s">
        <v>33</v>
      </c>
      <c r="D36" s="768"/>
      <c r="E36" s="768"/>
      <c r="F36" s="768"/>
      <c r="G36" s="768"/>
      <c r="H36" s="768"/>
      <c r="I36" s="768"/>
      <c r="J36" s="768"/>
      <c r="K36" s="768"/>
      <c r="L36" s="185" t="str">
        <f t="shared" si="0"/>
        <v/>
      </c>
    </row>
    <row r="37" spans="2:12" x14ac:dyDescent="0.25">
      <c r="B37" s="1125" t="s">
        <v>2213</v>
      </c>
      <c r="C37" s="1123" t="s">
        <v>671</v>
      </c>
      <c r="D37" s="1124"/>
      <c r="E37" s="1124"/>
      <c r="F37" s="1124"/>
      <c r="G37" s="1124"/>
      <c r="H37" s="1124"/>
      <c r="I37" s="1124"/>
      <c r="J37" s="1124"/>
      <c r="K37" s="1124"/>
      <c r="L37" s="185" t="str">
        <f t="shared" si="0"/>
        <v/>
      </c>
    </row>
    <row r="38" spans="2:12" x14ac:dyDescent="0.25">
      <c r="B38" s="653" t="s">
        <v>2214</v>
      </c>
      <c r="C38" s="658" t="s">
        <v>57</v>
      </c>
      <c r="D38" s="690"/>
      <c r="E38" s="690"/>
      <c r="F38" s="690"/>
      <c r="G38" s="690"/>
      <c r="H38" s="690"/>
      <c r="I38" s="690"/>
      <c r="J38" s="690"/>
      <c r="K38" s="690"/>
      <c r="L38" s="185" t="str">
        <f t="shared" si="0"/>
        <v/>
      </c>
    </row>
    <row r="39" spans="2:12" x14ac:dyDescent="0.25">
      <c r="B39" s="653" t="s">
        <v>2215</v>
      </c>
      <c r="C39" s="658" t="s">
        <v>58</v>
      </c>
      <c r="D39" s="690"/>
      <c r="E39" s="690"/>
      <c r="F39" s="690"/>
      <c r="G39" s="690"/>
      <c r="H39" s="690"/>
      <c r="I39" s="690"/>
      <c r="J39" s="690"/>
      <c r="K39" s="690"/>
      <c r="L39" s="185" t="str">
        <f t="shared" si="0"/>
        <v/>
      </c>
    </row>
    <row r="40" spans="2:12" x14ac:dyDescent="0.25">
      <c r="B40" s="653" t="s">
        <v>2216</v>
      </c>
      <c r="C40" s="658" t="s">
        <v>59</v>
      </c>
      <c r="D40" s="690"/>
      <c r="E40" s="690"/>
      <c r="F40" s="690"/>
      <c r="G40" s="690"/>
      <c r="H40" s="690"/>
      <c r="I40" s="690"/>
      <c r="J40" s="690"/>
      <c r="K40" s="690"/>
      <c r="L40" s="185" t="str">
        <f t="shared" si="0"/>
        <v/>
      </c>
    </row>
    <row r="41" spans="2:12" x14ac:dyDescent="0.25">
      <c r="B41" s="653" t="s">
        <v>2217</v>
      </c>
      <c r="C41" s="658" t="s">
        <v>60</v>
      </c>
      <c r="D41" s="690"/>
      <c r="E41" s="690"/>
      <c r="F41" s="690"/>
      <c r="G41" s="690"/>
      <c r="H41" s="690"/>
      <c r="I41" s="690"/>
      <c r="J41" s="690"/>
      <c r="K41" s="690"/>
      <c r="L41" s="185" t="str">
        <f t="shared" si="0"/>
        <v/>
      </c>
    </row>
    <row r="42" spans="2:12" x14ac:dyDescent="0.25">
      <c r="B42" s="653" t="s">
        <v>2218</v>
      </c>
      <c r="C42" s="658" t="s">
        <v>62</v>
      </c>
      <c r="D42" s="690"/>
      <c r="E42" s="690"/>
      <c r="F42" s="690"/>
      <c r="G42" s="690"/>
      <c r="H42" s="690"/>
      <c r="I42" s="690"/>
      <c r="J42" s="690"/>
      <c r="K42" s="690"/>
      <c r="L42" s="185" t="str">
        <f t="shared" si="0"/>
        <v/>
      </c>
    </row>
    <row r="43" spans="2:12" ht="30" x14ac:dyDescent="0.25">
      <c r="B43" s="653" t="s">
        <v>2219</v>
      </c>
      <c r="C43" s="658" t="s">
        <v>61</v>
      </c>
      <c r="D43" s="690"/>
      <c r="E43" s="690"/>
      <c r="F43" s="690"/>
      <c r="G43" s="690"/>
      <c r="H43" s="690"/>
      <c r="I43" s="690"/>
      <c r="J43" s="690"/>
      <c r="K43" s="690"/>
      <c r="L43" s="185" t="str">
        <f t="shared" si="0"/>
        <v/>
      </c>
    </row>
    <row r="44" spans="2:12" x14ac:dyDescent="0.25">
      <c r="B44" s="653" t="s">
        <v>2220</v>
      </c>
      <c r="C44" s="658" t="s">
        <v>83</v>
      </c>
      <c r="D44" s="690"/>
      <c r="E44" s="690"/>
      <c r="F44" s="690"/>
      <c r="G44" s="690"/>
      <c r="H44" s="690"/>
      <c r="I44" s="690"/>
      <c r="J44" s="690"/>
      <c r="K44" s="690"/>
      <c r="L44" s="185" t="str">
        <f t="shared" si="0"/>
        <v/>
      </c>
    </row>
    <row r="45" spans="2:12" x14ac:dyDescent="0.25">
      <c r="B45" s="653" t="s">
        <v>2221</v>
      </c>
      <c r="C45" s="658" t="s">
        <v>318</v>
      </c>
      <c r="D45" s="690"/>
      <c r="E45" s="690"/>
      <c r="F45" s="690"/>
      <c r="G45" s="690"/>
      <c r="H45" s="690"/>
      <c r="I45" s="690"/>
      <c r="J45" s="690"/>
      <c r="K45" s="690"/>
      <c r="L45" s="185" t="str">
        <f t="shared" si="0"/>
        <v/>
      </c>
    </row>
    <row r="46" spans="2:12" x14ac:dyDescent="0.25">
      <c r="B46" s="653" t="s">
        <v>2222</v>
      </c>
      <c r="C46" s="658" t="s">
        <v>78</v>
      </c>
      <c r="D46" s="690"/>
      <c r="E46" s="690"/>
      <c r="F46" s="690"/>
      <c r="G46" s="690"/>
      <c r="H46" s="690"/>
      <c r="I46" s="690"/>
      <c r="J46" s="690"/>
      <c r="K46" s="690"/>
      <c r="L46" s="185" t="str">
        <f t="shared" si="0"/>
        <v/>
      </c>
    </row>
    <row r="47" spans="2:12" ht="15.75" thickBot="1" x14ac:dyDescent="0.3">
      <c r="B47" s="777" t="s">
        <v>2223</v>
      </c>
      <c r="C47" s="754" t="s">
        <v>33</v>
      </c>
      <c r="D47" s="768"/>
      <c r="E47" s="768"/>
      <c r="F47" s="768"/>
      <c r="G47" s="768"/>
      <c r="H47" s="768"/>
      <c r="I47" s="768"/>
      <c r="J47" s="768"/>
      <c r="K47" s="768"/>
      <c r="L47" s="185" t="str">
        <f t="shared" si="0"/>
        <v/>
      </c>
    </row>
    <row r="48" spans="2:12" ht="15.75" thickBot="1" x14ac:dyDescent="0.3">
      <c r="B48" s="1142" t="s">
        <v>2224</v>
      </c>
      <c r="C48" s="804" t="s">
        <v>87</v>
      </c>
      <c r="D48" s="1017"/>
      <c r="E48" s="1017"/>
      <c r="F48" s="1017"/>
      <c r="G48" s="1017"/>
      <c r="H48" s="1017"/>
      <c r="I48" s="1017"/>
      <c r="J48" s="1017"/>
      <c r="K48" s="1017"/>
      <c r="L48" s="185" t="str">
        <f t="shared" si="0"/>
        <v/>
      </c>
    </row>
    <row r="50" spans="3:11" x14ac:dyDescent="0.25">
      <c r="C50" s="2" t="s">
        <v>3590</v>
      </c>
    </row>
    <row r="51" spans="3:11" x14ac:dyDescent="0.25">
      <c r="C51" t="s">
        <v>2184</v>
      </c>
      <c r="D51" s="601" t="str">
        <f>IF(D7="","",IF(ROUND(SUM(D8:D15),2)=ROUND(D7,2),"OK","Błąd sumy częściowej"))</f>
        <v/>
      </c>
      <c r="E51" s="601" t="str">
        <f t="shared" ref="E51:K51" si="1">IF(E7="","",IF(ROUND(SUM(E8:E15),2)=ROUND(E7,2),"OK","Błąd sumy częściowej"))</f>
        <v/>
      </c>
      <c r="F51" s="601" t="str">
        <f t="shared" si="1"/>
        <v/>
      </c>
      <c r="G51" s="601" t="str">
        <f t="shared" si="1"/>
        <v/>
      </c>
      <c r="H51" s="601" t="str">
        <f t="shared" si="1"/>
        <v/>
      </c>
      <c r="I51" s="601" t="str">
        <f t="shared" si="1"/>
        <v/>
      </c>
      <c r="J51" s="601" t="str">
        <f t="shared" si="1"/>
        <v/>
      </c>
      <c r="K51" s="601" t="str">
        <f t="shared" si="1"/>
        <v/>
      </c>
    </row>
    <row r="52" spans="3:11" x14ac:dyDescent="0.25">
      <c r="C52" t="s">
        <v>2193</v>
      </c>
      <c r="D52" s="601" t="str">
        <f>IF(D16="","",IF(ROUND(SUM(D17,D18,D19,D20,D21,D22,D23,D26,D27),2)=ROUND(D16,2),"OK","Błąd sumy częściowej"))</f>
        <v/>
      </c>
      <c r="E52" s="601" t="str">
        <f t="shared" ref="E52:K52" si="2">IF(E16="","",IF(ROUND(SUM(E17,E18,E19,E20,E21,E22,E23,E26,E27),2)=ROUND(E16,2),"OK","Błąd sumy częściowej"))</f>
        <v/>
      </c>
      <c r="F52" s="601" t="str">
        <f t="shared" si="2"/>
        <v/>
      </c>
      <c r="G52" s="601" t="str">
        <f t="shared" si="2"/>
        <v/>
      </c>
      <c r="H52" s="601" t="str">
        <f t="shared" si="2"/>
        <v/>
      </c>
      <c r="I52" s="601" t="str">
        <f t="shared" si="2"/>
        <v/>
      </c>
      <c r="J52" s="601" t="str">
        <f t="shared" si="2"/>
        <v/>
      </c>
      <c r="K52" s="601" t="str">
        <f t="shared" si="2"/>
        <v/>
      </c>
    </row>
    <row r="53" spans="3:11" x14ac:dyDescent="0.25">
      <c r="C53" t="s">
        <v>2205</v>
      </c>
      <c r="D53" s="601" t="str">
        <f>IF(D28="","",IF(ROUND(SUM(D29,D30,D31,D36),2)=ROUND(D28,2),"OK","Błąd sumy częściowej"))</f>
        <v/>
      </c>
      <c r="E53" s="601" t="str">
        <f t="shared" ref="E53:K53" si="3">IF(E28="","",IF(ROUND(SUM(E29,E30,E31,E36),2)=ROUND(E28,2),"OK","Błąd sumy częściowej"))</f>
        <v/>
      </c>
      <c r="F53" s="601" t="str">
        <f t="shared" si="3"/>
        <v/>
      </c>
      <c r="G53" s="601" t="str">
        <f t="shared" si="3"/>
        <v/>
      </c>
      <c r="H53" s="601" t="str">
        <f t="shared" si="3"/>
        <v/>
      </c>
      <c r="I53" s="601" t="str">
        <f t="shared" si="3"/>
        <v/>
      </c>
      <c r="J53" s="601" t="str">
        <f t="shared" si="3"/>
        <v/>
      </c>
      <c r="K53" s="601" t="str">
        <f t="shared" si="3"/>
        <v/>
      </c>
    </row>
    <row r="54" spans="3:11" x14ac:dyDescent="0.25">
      <c r="C54" t="s">
        <v>2213</v>
      </c>
      <c r="D54" s="601" t="str">
        <f>IF(D37="","",IF(ROUND(SUM(D38:D47),2)=ROUND(D37,2),"OK","Błąd sumy częściowej"))</f>
        <v/>
      </c>
      <c r="E54" s="601" t="str">
        <f t="shared" ref="E54:K54" si="4">IF(E37="","",IF(ROUND(SUM(E38:E47),2)=ROUND(E37,2),"OK","Błąd sumy częściowej"))</f>
        <v/>
      </c>
      <c r="F54" s="601" t="str">
        <f t="shared" si="4"/>
        <v/>
      </c>
      <c r="G54" s="601" t="str">
        <f t="shared" si="4"/>
        <v/>
      </c>
      <c r="H54" s="601" t="str">
        <f t="shared" si="4"/>
        <v/>
      </c>
      <c r="I54" s="601" t="str">
        <f t="shared" si="4"/>
        <v/>
      </c>
      <c r="J54" s="601" t="str">
        <f t="shared" si="4"/>
        <v/>
      </c>
      <c r="K54" s="601" t="str">
        <f t="shared" si="4"/>
        <v/>
      </c>
    </row>
    <row r="55" spans="3:11" x14ac:dyDescent="0.25">
      <c r="C55" t="s">
        <v>2224</v>
      </c>
      <c r="D55" s="601" t="str">
        <f>IF(D48="","",IF(ROUND(SUM(D7,D16,D28,D37),2)=ROUND(D48,2),"OK","Błąd sumy częściowej"))</f>
        <v/>
      </c>
      <c r="E55" s="601" t="str">
        <f t="shared" ref="E55:K55" si="5">IF(E48="","",IF(ROUND(SUM(E7,E16,E28,E37),2)=ROUND(E48,2),"OK","Błąd sumy częściowej"))</f>
        <v/>
      </c>
      <c r="F55" s="601" t="str">
        <f t="shared" si="5"/>
        <v/>
      </c>
      <c r="G55" s="601" t="str">
        <f t="shared" si="5"/>
        <v/>
      </c>
      <c r="H55" s="601" t="str">
        <f t="shared" si="5"/>
        <v/>
      </c>
      <c r="I55" s="601" t="str">
        <f t="shared" si="5"/>
        <v/>
      </c>
      <c r="J55" s="601" t="str">
        <f t="shared" si="5"/>
        <v/>
      </c>
      <c r="K55" s="601" t="str">
        <f t="shared" si="5"/>
        <v/>
      </c>
    </row>
    <row r="57" spans="3:11" x14ac:dyDescent="0.25">
      <c r="C57" s="18" t="s">
        <v>3617</v>
      </c>
      <c r="D57" s="601" t="str">
        <f>IF(COUNTBLANK(L7:L48)=42,"",IF(AND(COUNTIF(L7:L48,"Weryfikacja wiersza OK")=42,COUNTIF(D51:K55,"OK")=40),"Arkusz jest zwalidowany poprawnie","Arkusz jest niepoprawny"))</f>
        <v/>
      </c>
    </row>
  </sheetData>
  <mergeCells count="3">
    <mergeCell ref="B4:C6"/>
    <mergeCell ref="D4:D5"/>
    <mergeCell ref="E4:K4"/>
  </mergeCells>
  <conditionalFormatting sqref="L7:L48">
    <cfRule type="containsText" dxfId="142" priority="3" operator="containsText" text="Weryfikacja wiersza OK">
      <formula>NOT(ISERROR(SEARCH("Weryfikacja wiersza OK",L7)))</formula>
    </cfRule>
  </conditionalFormatting>
  <conditionalFormatting sqref="D51:K55">
    <cfRule type="containsText" dxfId="141" priority="2" operator="containsText" text="OK">
      <formula>NOT(ISERROR(SEARCH("OK",D51)))</formula>
    </cfRule>
  </conditionalFormatting>
  <conditionalFormatting sqref="D57">
    <cfRule type="containsText" dxfId="140" priority="1" operator="containsText" text="Arkusz jest zwalidowany poprawnie">
      <formula>NOT(ISERROR(SEARCH("Arkusz jest zwalidowany poprawnie",D57)))</formula>
    </cfRule>
  </conditionalFormatting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workbookViewId="0">
      <selection activeCell="D6" sqref="D6:F16"/>
    </sheetView>
  </sheetViews>
  <sheetFormatPr defaultRowHeight="15" x14ac:dyDescent="0.25"/>
  <cols>
    <col min="2" max="2" width="8.140625" bestFit="1" customWidth="1"/>
    <col min="3" max="3" width="46.140625" customWidth="1"/>
    <col min="4" max="4" width="17.7109375" customWidth="1"/>
    <col min="5" max="5" width="16.5703125" customWidth="1"/>
    <col min="6" max="6" width="13.5703125" customWidth="1"/>
  </cols>
  <sheetData>
    <row r="1" spans="2:7" ht="15.75" x14ac:dyDescent="0.25">
      <c r="B1" s="1" t="s">
        <v>329</v>
      </c>
      <c r="F1" s="2" t="s">
        <v>3283</v>
      </c>
    </row>
    <row r="2" spans="2:7" x14ac:dyDescent="0.25">
      <c r="B2" t="s">
        <v>2239</v>
      </c>
    </row>
    <row r="3" spans="2:7" ht="15.75" thickBot="1" x14ac:dyDescent="0.3"/>
    <row r="4" spans="2:7" ht="45" x14ac:dyDescent="0.25">
      <c r="B4" s="1421"/>
      <c r="C4" s="1436"/>
      <c r="D4" s="785" t="s">
        <v>123</v>
      </c>
      <c r="E4" s="786" t="s">
        <v>2227</v>
      </c>
      <c r="F4" s="787" t="s">
        <v>1455</v>
      </c>
    </row>
    <row r="5" spans="2:7" ht="15.75" thickBot="1" x14ac:dyDescent="0.3">
      <c r="B5" s="1425"/>
      <c r="C5" s="1438"/>
      <c r="D5" s="761" t="s">
        <v>145</v>
      </c>
      <c r="E5" s="773" t="s">
        <v>146</v>
      </c>
      <c r="F5" s="762" t="s">
        <v>147</v>
      </c>
    </row>
    <row r="6" spans="2:7" x14ac:dyDescent="0.25">
      <c r="B6" s="751" t="s">
        <v>2228</v>
      </c>
      <c r="C6" s="1027" t="s">
        <v>83</v>
      </c>
      <c r="D6" s="1003"/>
      <c r="E6" s="985"/>
      <c r="F6" s="987"/>
      <c r="G6" s="185" t="str">
        <f>IF(COUNTBLANK(D6:F6)=3,"",IF(COUNTBLANK(D6:F6)=0, "Weryfikacja wiersza OK", "Należy wypełnić wszystkie pola w bieżącym wierszu"))</f>
        <v/>
      </c>
    </row>
    <row r="7" spans="2:7" x14ac:dyDescent="0.25">
      <c r="B7" s="752" t="s">
        <v>2229</v>
      </c>
      <c r="C7" s="718" t="s">
        <v>318</v>
      </c>
      <c r="D7" s="690"/>
      <c r="E7" s="775"/>
      <c r="F7" s="765"/>
      <c r="G7" s="185" t="str">
        <f t="shared" ref="G7:G16" si="0">IF(COUNTBLANK(D7:F7)=3,"",IF(COUNTBLANK(D7:F7)=0, "Weryfikacja wiersza OK", "Należy wypełnić wszystkie pola w bieżącym wierszu"))</f>
        <v/>
      </c>
    </row>
    <row r="8" spans="2:7" x14ac:dyDescent="0.25">
      <c r="B8" s="752" t="s">
        <v>2230</v>
      </c>
      <c r="C8" s="718" t="s">
        <v>78</v>
      </c>
      <c r="D8" s="690"/>
      <c r="E8" s="775"/>
      <c r="F8" s="765"/>
      <c r="G8" s="185" t="str">
        <f t="shared" si="0"/>
        <v/>
      </c>
    </row>
    <row r="9" spans="2:7" x14ac:dyDescent="0.25">
      <c r="B9" s="752" t="s">
        <v>2231</v>
      </c>
      <c r="C9" s="718" t="s">
        <v>57</v>
      </c>
      <c r="D9" s="690"/>
      <c r="E9" s="775"/>
      <c r="F9" s="765"/>
      <c r="G9" s="185" t="str">
        <f t="shared" si="0"/>
        <v/>
      </c>
    </row>
    <row r="10" spans="2:7" x14ac:dyDescent="0.25">
      <c r="B10" s="752" t="s">
        <v>2232</v>
      </c>
      <c r="C10" s="718" t="s">
        <v>58</v>
      </c>
      <c r="D10" s="690"/>
      <c r="E10" s="775"/>
      <c r="F10" s="765"/>
      <c r="G10" s="185" t="str">
        <f t="shared" si="0"/>
        <v/>
      </c>
    </row>
    <row r="11" spans="2:7" x14ac:dyDescent="0.25">
      <c r="B11" s="752" t="s">
        <v>2233</v>
      </c>
      <c r="C11" s="718" t="s">
        <v>59</v>
      </c>
      <c r="D11" s="690"/>
      <c r="E11" s="775"/>
      <c r="F11" s="765"/>
      <c r="G11" s="185" t="str">
        <f t="shared" si="0"/>
        <v/>
      </c>
    </row>
    <row r="12" spans="2:7" x14ac:dyDescent="0.25">
      <c r="B12" s="752" t="s">
        <v>2234</v>
      </c>
      <c r="C12" s="718" t="s">
        <v>60</v>
      </c>
      <c r="D12" s="690"/>
      <c r="E12" s="775"/>
      <c r="F12" s="765"/>
      <c r="G12" s="185" t="str">
        <f t="shared" si="0"/>
        <v/>
      </c>
    </row>
    <row r="13" spans="2:7" x14ac:dyDescent="0.25">
      <c r="B13" s="752" t="s">
        <v>2235</v>
      </c>
      <c r="C13" s="718" t="s">
        <v>62</v>
      </c>
      <c r="D13" s="690"/>
      <c r="E13" s="775"/>
      <c r="F13" s="765"/>
      <c r="G13" s="185" t="str">
        <f t="shared" si="0"/>
        <v/>
      </c>
    </row>
    <row r="14" spans="2:7" ht="30" x14ac:dyDescent="0.25">
      <c r="B14" s="752" t="s">
        <v>2236</v>
      </c>
      <c r="C14" s="718" t="s">
        <v>61</v>
      </c>
      <c r="D14" s="690"/>
      <c r="E14" s="775"/>
      <c r="F14" s="765"/>
      <c r="G14" s="185" t="str">
        <f t="shared" si="0"/>
        <v/>
      </c>
    </row>
    <row r="15" spans="2:7" ht="15.75" thickBot="1" x14ac:dyDescent="0.3">
      <c r="B15" s="753" t="s">
        <v>2237</v>
      </c>
      <c r="C15" s="1005" t="s">
        <v>33</v>
      </c>
      <c r="D15" s="768"/>
      <c r="E15" s="778"/>
      <c r="F15" s="769"/>
      <c r="G15" s="185" t="str">
        <f t="shared" si="0"/>
        <v/>
      </c>
    </row>
    <row r="16" spans="2:7" ht="15.75" thickBot="1" x14ac:dyDescent="0.3">
      <c r="B16" s="992" t="s">
        <v>2238</v>
      </c>
      <c r="C16" s="757" t="s">
        <v>87</v>
      </c>
      <c r="D16" s="770"/>
      <c r="E16" s="779"/>
      <c r="F16" s="771"/>
      <c r="G16" s="185" t="str">
        <f t="shared" si="0"/>
        <v/>
      </c>
    </row>
    <row r="18" spans="3:6" x14ac:dyDescent="0.25">
      <c r="C18" s="2" t="s">
        <v>3590</v>
      </c>
    </row>
    <row r="19" spans="3:6" x14ac:dyDescent="0.25">
      <c r="C19" t="s">
        <v>2238</v>
      </c>
      <c r="D19" s="601" t="str">
        <f>IF(D16="","",IF(ROUND(SUM(D6:D15),2)=ROUND(D16,2),"OK","Błąd sumy częściowej"))</f>
        <v/>
      </c>
      <c r="E19" s="601" t="str">
        <f t="shared" ref="E19:F19" si="1">IF(E16="","",IF(ROUND(SUM(E6:E15),2)=ROUND(E16,2),"OK","Błąd sumy częściowej"))</f>
        <v/>
      </c>
      <c r="F19" s="601" t="str">
        <f t="shared" si="1"/>
        <v/>
      </c>
    </row>
    <row r="21" spans="3:6" x14ac:dyDescent="0.25">
      <c r="C21" s="18" t="s">
        <v>3617</v>
      </c>
      <c r="D21" s="601" t="str">
        <f>IF(COUNTBLANK(G6:G16)=11,"",IF(AND(COUNTIF(G6:G16,"Weryfikacja wiersza OK")=11,COUNTIF(D19:F19,"OK")=3),"Arkusz jest zwalidowany poprawnie","Arkusz jest niepoprawny"))</f>
        <v/>
      </c>
    </row>
  </sheetData>
  <mergeCells count="1">
    <mergeCell ref="B4:C5"/>
  </mergeCells>
  <conditionalFormatting sqref="G6:G16">
    <cfRule type="containsText" dxfId="139" priority="3" operator="containsText" text="Weryfikacja wiersza OK">
      <formula>NOT(ISERROR(SEARCH("Weryfikacja wiersza OK",G6)))</formula>
    </cfRule>
  </conditionalFormatting>
  <conditionalFormatting sqref="D19:F19">
    <cfRule type="containsText" dxfId="138" priority="2" operator="containsText" text="OK">
      <formula>NOT(ISERROR(SEARCH("OK",D19)))</formula>
    </cfRule>
  </conditionalFormatting>
  <conditionalFormatting sqref="D21">
    <cfRule type="containsText" dxfId="137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>
      <selection activeCell="D32" sqref="D32"/>
    </sheetView>
  </sheetViews>
  <sheetFormatPr defaultRowHeight="15" x14ac:dyDescent="0.25"/>
  <cols>
    <col min="2" max="2" width="8.7109375" bestFit="1" customWidth="1"/>
    <col min="3" max="3" width="48.5703125" customWidth="1"/>
    <col min="4" max="9" width="13.7109375" customWidth="1"/>
  </cols>
  <sheetData>
    <row r="1" spans="2:10" ht="15.75" x14ac:dyDescent="0.25">
      <c r="B1" s="1" t="s">
        <v>329</v>
      </c>
      <c r="I1" s="2" t="s">
        <v>3283</v>
      </c>
    </row>
    <row r="2" spans="2:10" x14ac:dyDescent="0.25">
      <c r="B2" t="s">
        <v>2261</v>
      </c>
    </row>
    <row r="3" spans="2:10" ht="15.75" thickBot="1" x14ac:dyDescent="0.3"/>
    <row r="4" spans="2:10" x14ac:dyDescent="0.25">
      <c r="B4" s="1462"/>
      <c r="C4" s="1475"/>
      <c r="D4" s="1427" t="s">
        <v>11</v>
      </c>
      <c r="E4" s="1328"/>
      <c r="F4" s="1328"/>
      <c r="G4" s="1328"/>
      <c r="H4" s="1334"/>
      <c r="I4" s="1535" t="s">
        <v>87</v>
      </c>
    </row>
    <row r="5" spans="2:10" x14ac:dyDescent="0.25">
      <c r="B5" s="1464"/>
      <c r="C5" s="1476"/>
      <c r="D5" s="1143" t="s">
        <v>45</v>
      </c>
      <c r="E5" s="1144" t="s">
        <v>46</v>
      </c>
      <c r="F5" s="1144" t="s">
        <v>47</v>
      </c>
      <c r="G5" s="1144" t="s">
        <v>48</v>
      </c>
      <c r="H5" s="1145" t="s">
        <v>2240</v>
      </c>
      <c r="I5" s="1536"/>
    </row>
    <row r="6" spans="2:10" ht="15.75" thickBot="1" x14ac:dyDescent="0.3">
      <c r="B6" s="1466"/>
      <c r="C6" s="1477"/>
      <c r="D6" s="761" t="s">
        <v>145</v>
      </c>
      <c r="E6" s="773" t="s">
        <v>146</v>
      </c>
      <c r="F6" s="773" t="s">
        <v>147</v>
      </c>
      <c r="G6" s="773" t="s">
        <v>148</v>
      </c>
      <c r="H6" s="843" t="s">
        <v>149</v>
      </c>
      <c r="I6" s="844" t="s">
        <v>258</v>
      </c>
    </row>
    <row r="7" spans="2:10" x14ac:dyDescent="0.25">
      <c r="B7" s="1146" t="s">
        <v>2241</v>
      </c>
      <c r="C7" s="710" t="s">
        <v>2242</v>
      </c>
      <c r="D7" s="763"/>
      <c r="E7" s="1147"/>
      <c r="F7" s="1147"/>
      <c r="G7" s="1147"/>
      <c r="H7" s="1148"/>
      <c r="I7" s="1149"/>
      <c r="J7" s="185" t="str">
        <f>IF(AND(ISBLANK(D7),ISBLANK(I7)),"",IF(D7=I7,"Weryfikacja OK","Niezgodność sumy"))</f>
        <v/>
      </c>
    </row>
    <row r="8" spans="2:10" x14ac:dyDescent="0.25">
      <c r="B8" s="653" t="s">
        <v>2243</v>
      </c>
      <c r="C8" s="658" t="s">
        <v>57</v>
      </c>
      <c r="D8" s="690"/>
      <c r="E8" s="1150"/>
      <c r="F8" s="1150"/>
      <c r="G8" s="1150"/>
      <c r="H8" s="1151"/>
      <c r="I8" s="846"/>
      <c r="J8" s="185" t="str">
        <f t="shared" ref="J8:J15" si="0">IF(AND(ISBLANK(D8),ISBLANK(I8)),"",IF(D8=I8,"Weryfikacja OK","Niezgodność sumy"))</f>
        <v/>
      </c>
    </row>
    <row r="9" spans="2:10" x14ac:dyDescent="0.25">
      <c r="B9" s="653" t="s">
        <v>2244</v>
      </c>
      <c r="C9" s="658" t="s">
        <v>58</v>
      </c>
      <c r="D9" s="690"/>
      <c r="E9" s="1150"/>
      <c r="F9" s="1150"/>
      <c r="G9" s="1150"/>
      <c r="H9" s="1151"/>
      <c r="I9" s="846"/>
      <c r="J9" s="185" t="str">
        <f t="shared" si="0"/>
        <v/>
      </c>
    </row>
    <row r="10" spans="2:10" x14ac:dyDescent="0.25">
      <c r="B10" s="653" t="s">
        <v>2245</v>
      </c>
      <c r="C10" s="658" t="s">
        <v>59</v>
      </c>
      <c r="D10" s="690"/>
      <c r="E10" s="1150"/>
      <c r="F10" s="1150"/>
      <c r="G10" s="1150"/>
      <c r="H10" s="1151"/>
      <c r="I10" s="846"/>
      <c r="J10" s="185" t="str">
        <f t="shared" si="0"/>
        <v/>
      </c>
    </row>
    <row r="11" spans="2:10" x14ac:dyDescent="0.25">
      <c r="B11" s="653" t="s">
        <v>2246</v>
      </c>
      <c r="C11" s="658" t="s">
        <v>60</v>
      </c>
      <c r="D11" s="690"/>
      <c r="E11" s="1150"/>
      <c r="F11" s="1150"/>
      <c r="G11" s="1150"/>
      <c r="H11" s="1151"/>
      <c r="I11" s="846"/>
      <c r="J11" s="185" t="str">
        <f t="shared" si="0"/>
        <v/>
      </c>
    </row>
    <row r="12" spans="2:10" x14ac:dyDescent="0.25">
      <c r="B12" s="653" t="s">
        <v>2247</v>
      </c>
      <c r="C12" s="658" t="s">
        <v>62</v>
      </c>
      <c r="D12" s="690"/>
      <c r="E12" s="1150"/>
      <c r="F12" s="1150"/>
      <c r="G12" s="1150"/>
      <c r="H12" s="1151"/>
      <c r="I12" s="846"/>
      <c r="J12" s="185" t="str">
        <f t="shared" si="0"/>
        <v/>
      </c>
    </row>
    <row r="13" spans="2:10" ht="30" x14ac:dyDescent="0.25">
      <c r="B13" s="653" t="s">
        <v>2248</v>
      </c>
      <c r="C13" s="658" t="s">
        <v>61</v>
      </c>
      <c r="D13" s="690"/>
      <c r="E13" s="1150"/>
      <c r="F13" s="1150"/>
      <c r="G13" s="1150"/>
      <c r="H13" s="1151"/>
      <c r="I13" s="846"/>
      <c r="J13" s="185" t="str">
        <f t="shared" si="0"/>
        <v/>
      </c>
    </row>
    <row r="14" spans="2:10" x14ac:dyDescent="0.25">
      <c r="B14" s="653" t="s">
        <v>2249</v>
      </c>
      <c r="C14" s="658" t="s">
        <v>50</v>
      </c>
      <c r="D14" s="690"/>
      <c r="E14" s="1150"/>
      <c r="F14" s="1150"/>
      <c r="G14" s="1150"/>
      <c r="H14" s="1151"/>
      <c r="I14" s="846"/>
      <c r="J14" s="185" t="str">
        <f t="shared" si="0"/>
        <v/>
      </c>
    </row>
    <row r="15" spans="2:10" x14ac:dyDescent="0.25">
      <c r="B15" s="777" t="s">
        <v>2250</v>
      </c>
      <c r="C15" s="754" t="s">
        <v>33</v>
      </c>
      <c r="D15" s="768"/>
      <c r="E15" s="1152"/>
      <c r="F15" s="1152"/>
      <c r="G15" s="1152"/>
      <c r="H15" s="1153"/>
      <c r="I15" s="1154"/>
      <c r="J15" s="185" t="str">
        <f t="shared" si="0"/>
        <v/>
      </c>
    </row>
    <row r="16" spans="2:10" x14ac:dyDescent="0.25">
      <c r="B16" s="1155" t="s">
        <v>2251</v>
      </c>
      <c r="C16" s="1123" t="s">
        <v>2252</v>
      </c>
      <c r="D16" s="1124"/>
      <c r="E16" s="1156"/>
      <c r="F16" s="1156"/>
      <c r="G16" s="1156"/>
      <c r="H16" s="1157"/>
      <c r="I16" s="1158"/>
      <c r="J16" s="185" t="str">
        <f>IF(COUNTBLANK(D16:I16)=6,"",IF(I16=SUM(D16:H16),"Weryfikacja OK","Niezgodność sumy"))</f>
        <v/>
      </c>
    </row>
    <row r="17" spans="2:10" x14ac:dyDescent="0.25">
      <c r="B17" s="653" t="s">
        <v>2253</v>
      </c>
      <c r="C17" s="658" t="s">
        <v>57</v>
      </c>
      <c r="D17" s="690"/>
      <c r="E17" s="775"/>
      <c r="F17" s="775"/>
      <c r="G17" s="775"/>
      <c r="H17" s="1029"/>
      <c r="I17" s="846"/>
      <c r="J17" s="185" t="str">
        <f t="shared" ref="J17:J24" si="1">IF(COUNTBLANK(D17:I17)=6,"",IF(I17=SUM(D17:H17),"Weryfikacja OK","Niezgodność sumy"))</f>
        <v/>
      </c>
    </row>
    <row r="18" spans="2:10" x14ac:dyDescent="0.25">
      <c r="B18" s="653" t="s">
        <v>2254</v>
      </c>
      <c r="C18" s="658" t="s">
        <v>58</v>
      </c>
      <c r="D18" s="690"/>
      <c r="E18" s="775"/>
      <c r="F18" s="775"/>
      <c r="G18" s="775"/>
      <c r="H18" s="1029"/>
      <c r="I18" s="846"/>
      <c r="J18" s="185" t="str">
        <f t="shared" si="1"/>
        <v/>
      </c>
    </row>
    <row r="19" spans="2:10" x14ac:dyDescent="0.25">
      <c r="B19" s="653" t="s">
        <v>2255</v>
      </c>
      <c r="C19" s="658" t="s">
        <v>59</v>
      </c>
      <c r="D19" s="690"/>
      <c r="E19" s="775"/>
      <c r="F19" s="775"/>
      <c r="G19" s="775"/>
      <c r="H19" s="1029"/>
      <c r="I19" s="846"/>
      <c r="J19" s="185" t="str">
        <f t="shared" si="1"/>
        <v/>
      </c>
    </row>
    <row r="20" spans="2:10" x14ac:dyDescent="0.25">
      <c r="B20" s="653" t="s">
        <v>2256</v>
      </c>
      <c r="C20" s="658" t="s">
        <v>60</v>
      </c>
      <c r="D20" s="690"/>
      <c r="E20" s="775"/>
      <c r="F20" s="775"/>
      <c r="G20" s="775"/>
      <c r="H20" s="1029"/>
      <c r="I20" s="846"/>
      <c r="J20" s="185" t="str">
        <f t="shared" si="1"/>
        <v/>
      </c>
    </row>
    <row r="21" spans="2:10" x14ac:dyDescent="0.25">
      <c r="B21" s="653" t="s">
        <v>2257</v>
      </c>
      <c r="C21" s="658" t="s">
        <v>62</v>
      </c>
      <c r="D21" s="690"/>
      <c r="E21" s="775"/>
      <c r="F21" s="775"/>
      <c r="G21" s="775"/>
      <c r="H21" s="1029"/>
      <c r="I21" s="846"/>
      <c r="J21" s="185" t="str">
        <f t="shared" si="1"/>
        <v/>
      </c>
    </row>
    <row r="22" spans="2:10" ht="30" x14ac:dyDescent="0.25">
      <c r="B22" s="653" t="s">
        <v>2258</v>
      </c>
      <c r="C22" s="658" t="s">
        <v>61</v>
      </c>
      <c r="D22" s="690"/>
      <c r="E22" s="775"/>
      <c r="F22" s="775"/>
      <c r="G22" s="775"/>
      <c r="H22" s="1029"/>
      <c r="I22" s="846"/>
      <c r="J22" s="185" t="str">
        <f t="shared" si="1"/>
        <v/>
      </c>
    </row>
    <row r="23" spans="2:10" ht="15.75" thickBot="1" x14ac:dyDescent="0.3">
      <c r="B23" s="777" t="s">
        <v>2259</v>
      </c>
      <c r="C23" s="754" t="s">
        <v>33</v>
      </c>
      <c r="D23" s="768"/>
      <c r="E23" s="778"/>
      <c r="F23" s="778"/>
      <c r="G23" s="778"/>
      <c r="H23" s="1032"/>
      <c r="I23" s="1154"/>
      <c r="J23" s="185" t="str">
        <f t="shared" si="1"/>
        <v/>
      </c>
    </row>
    <row r="24" spans="2:10" ht="15.75" thickBot="1" x14ac:dyDescent="0.3">
      <c r="B24" s="1142" t="s">
        <v>2260</v>
      </c>
      <c r="C24" s="804" t="s">
        <v>87</v>
      </c>
      <c r="D24" s="1017"/>
      <c r="E24" s="1018"/>
      <c r="F24" s="1018"/>
      <c r="G24" s="1018"/>
      <c r="H24" s="1038"/>
      <c r="I24" s="1159"/>
      <c r="J24" s="185" t="str">
        <f t="shared" si="1"/>
        <v/>
      </c>
    </row>
    <row r="26" spans="2:10" x14ac:dyDescent="0.25">
      <c r="C26" s="2" t="s">
        <v>3590</v>
      </c>
    </row>
    <row r="27" spans="2:10" x14ac:dyDescent="0.25">
      <c r="C27" t="s">
        <v>2241</v>
      </c>
      <c r="D27" s="601" t="str">
        <f>IF(D7="","",IF(ROUND(SUM(D8:D15),2)=ROUND(D7,2),"OK","Błąd sumy częściowej"))</f>
        <v/>
      </c>
      <c r="E27" s="601"/>
      <c r="F27" s="601"/>
      <c r="G27" s="601"/>
      <c r="H27" s="601"/>
      <c r="I27" s="601" t="str">
        <f>IF(I7="","",IF(ROUND(SUM(I8:I15),2)=ROUND(I7,2),"OK","Błąd sumy częściowej"))</f>
        <v/>
      </c>
    </row>
    <row r="28" spans="2:10" x14ac:dyDescent="0.25">
      <c r="C28" t="s">
        <v>2251</v>
      </c>
      <c r="D28" s="601" t="str">
        <f>IF(D16="","",IF(ROUND(SUM(D17:D23),2)=ROUND(D16,2),"OK","Błąd sumy częściowej"))</f>
        <v/>
      </c>
      <c r="E28" s="601" t="str">
        <f t="shared" ref="E28:I28" si="2">IF(E16="","",IF(ROUND(SUM(E17:E23),2)=ROUND(E16,2),"OK","Błąd sumy częściowej"))</f>
        <v/>
      </c>
      <c r="F28" s="601" t="str">
        <f t="shared" si="2"/>
        <v/>
      </c>
      <c r="G28" s="601" t="str">
        <f t="shared" si="2"/>
        <v/>
      </c>
      <c r="H28" s="601" t="str">
        <f t="shared" si="2"/>
        <v/>
      </c>
      <c r="I28" s="601" t="str">
        <f t="shared" si="2"/>
        <v/>
      </c>
    </row>
    <row r="29" spans="2:10" x14ac:dyDescent="0.25">
      <c r="C29" t="s">
        <v>2260</v>
      </c>
      <c r="D29" s="601" t="str">
        <f>IF(D24="","",IF(ROUND(SUM(D7,D16),2)=ROUND(D24,2),"OK","Błąd sumy częściowej"))</f>
        <v/>
      </c>
      <c r="E29" s="601" t="str">
        <f>IF(E24="","",IF(ROUND(E16,2)=ROUND(E24,2),"OK","Błąd sumy częściowej"))</f>
        <v/>
      </c>
      <c r="F29" s="601" t="str">
        <f t="shared" ref="F29:H29" si="3">IF(F24="","",IF(ROUND(F16,2)=ROUND(F24,2),"OK","Błąd sumy częściowej"))</f>
        <v/>
      </c>
      <c r="G29" s="601" t="str">
        <f t="shared" si="3"/>
        <v/>
      </c>
      <c r="H29" s="601" t="str">
        <f t="shared" si="3"/>
        <v/>
      </c>
      <c r="I29" s="601" t="str">
        <f t="shared" ref="I29" si="4">IF(I24="","",IF(ROUND(SUM(I7,I16),2)=ROUND(I24,2),"OK","Błąd sumy częściowej"))</f>
        <v/>
      </c>
    </row>
    <row r="31" spans="2:10" x14ac:dyDescent="0.25">
      <c r="C31" s="18" t="s">
        <v>3617</v>
      </c>
      <c r="D31" s="601" t="str">
        <f>IF(COUNTBLANK(J7:J24)=18,"",IF(AND(COUNTIF(J7:J24,"Weryfikacja OK")=18,COUNTIF(D27:I29,"OK")=14),"Arkusz jest zwalidowany poprawnie","Arkusz jest niepoprawny"))</f>
        <v/>
      </c>
    </row>
  </sheetData>
  <mergeCells count="3">
    <mergeCell ref="B4:C6"/>
    <mergeCell ref="D4:H4"/>
    <mergeCell ref="I4:I5"/>
  </mergeCells>
  <conditionalFormatting sqref="J7:J24">
    <cfRule type="containsText" dxfId="136" priority="5" operator="containsText" text="Weryfikacja wiersza OK">
      <formula>NOT(ISERROR(SEARCH("Weryfikacja wiersza OK",J7)))</formula>
    </cfRule>
  </conditionalFormatting>
  <conditionalFormatting sqref="J16:J24">
    <cfRule type="cellIs" dxfId="135" priority="4" operator="equal">
      <formula>"Weryfikacja OK"</formula>
    </cfRule>
  </conditionalFormatting>
  <conditionalFormatting sqref="J7:J15">
    <cfRule type="cellIs" dxfId="134" priority="3" operator="equal">
      <formula>"Weryfikacja OK"</formula>
    </cfRule>
  </conditionalFormatting>
  <conditionalFormatting sqref="D27:I29">
    <cfRule type="containsText" dxfId="133" priority="2" operator="containsText" text="OK">
      <formula>NOT(ISERROR(SEARCH("OK",D27)))</formula>
    </cfRule>
  </conditionalFormatting>
  <conditionalFormatting sqref="D31">
    <cfRule type="containsText" dxfId="132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D6" sqref="D6:F13"/>
    </sheetView>
  </sheetViews>
  <sheetFormatPr defaultRowHeight="15" x14ac:dyDescent="0.25"/>
  <cols>
    <col min="2" max="2" width="7.140625" bestFit="1" customWidth="1"/>
    <col min="3" max="3" width="45" customWidth="1"/>
    <col min="4" max="5" width="13.5703125" customWidth="1"/>
    <col min="6" max="6" width="14.28515625" customWidth="1"/>
  </cols>
  <sheetData>
    <row r="1" spans="2:7" ht="15.75" x14ac:dyDescent="0.25">
      <c r="B1" s="1" t="s">
        <v>329</v>
      </c>
      <c r="F1" s="2" t="s">
        <v>3283</v>
      </c>
    </row>
    <row r="2" spans="2:7" x14ac:dyDescent="0.25">
      <c r="B2" t="s">
        <v>2272</v>
      </c>
    </row>
    <row r="3" spans="2:7" ht="15.75" thickBot="1" x14ac:dyDescent="0.3"/>
    <row r="4" spans="2:7" ht="60" x14ac:dyDescent="0.25">
      <c r="B4" s="1421"/>
      <c r="C4" s="1436"/>
      <c r="D4" s="785" t="s">
        <v>2262</v>
      </c>
      <c r="E4" s="786" t="s">
        <v>2263</v>
      </c>
      <c r="F4" s="787" t="s">
        <v>98</v>
      </c>
    </row>
    <row r="5" spans="2:7" ht="15.75" thickBot="1" x14ac:dyDescent="0.3">
      <c r="B5" s="1425"/>
      <c r="C5" s="1438"/>
      <c r="D5" s="761" t="s">
        <v>145</v>
      </c>
      <c r="E5" s="773" t="s">
        <v>146</v>
      </c>
      <c r="F5" s="762" t="s">
        <v>147</v>
      </c>
    </row>
    <row r="6" spans="2:7" x14ac:dyDescent="0.25">
      <c r="B6" s="751" t="s">
        <v>2264</v>
      </c>
      <c r="C6" s="1027" t="s">
        <v>57</v>
      </c>
      <c r="D6" s="1003"/>
      <c r="E6" s="985"/>
      <c r="F6" s="987"/>
      <c r="G6" s="185" t="str">
        <f>IF(COUNTBLANK(D6:F6)=3,"",IF(COUNTBLANK(D6:F6)=0, "Weryfikacja wiersza OK", "Należy wypełnić wszystkie pola w bieżącym wierszu"))</f>
        <v/>
      </c>
    </row>
    <row r="7" spans="2:7" x14ac:dyDescent="0.25">
      <c r="B7" s="752" t="s">
        <v>2265</v>
      </c>
      <c r="C7" s="718" t="s">
        <v>58</v>
      </c>
      <c r="D7" s="690"/>
      <c r="E7" s="775"/>
      <c r="F7" s="765"/>
      <c r="G7" s="185" t="str">
        <f t="shared" ref="G7:G13" si="0">IF(COUNTBLANK(D7:F7)=3,"",IF(COUNTBLANK(D7:F7)=0, "Weryfikacja wiersza OK", "Należy wypełnić wszystkie pola w bieżącym wierszu"))</f>
        <v/>
      </c>
    </row>
    <row r="8" spans="2:7" x14ac:dyDescent="0.25">
      <c r="B8" s="752" t="s">
        <v>2266</v>
      </c>
      <c r="C8" s="718" t="s">
        <v>59</v>
      </c>
      <c r="D8" s="690"/>
      <c r="E8" s="775"/>
      <c r="F8" s="765"/>
      <c r="G8" s="185" t="str">
        <f t="shared" si="0"/>
        <v/>
      </c>
    </row>
    <row r="9" spans="2:7" x14ac:dyDescent="0.25">
      <c r="B9" s="752" t="s">
        <v>2267</v>
      </c>
      <c r="C9" s="718" t="s">
        <v>60</v>
      </c>
      <c r="D9" s="690"/>
      <c r="E9" s="775"/>
      <c r="F9" s="765"/>
      <c r="G9" s="185" t="str">
        <f t="shared" si="0"/>
        <v/>
      </c>
    </row>
    <row r="10" spans="2:7" x14ac:dyDescent="0.25">
      <c r="B10" s="752" t="s">
        <v>2268</v>
      </c>
      <c r="C10" s="718" t="s">
        <v>62</v>
      </c>
      <c r="D10" s="690"/>
      <c r="E10" s="775"/>
      <c r="F10" s="765"/>
      <c r="G10" s="185" t="str">
        <f t="shared" si="0"/>
        <v/>
      </c>
    </row>
    <row r="11" spans="2:7" ht="30" x14ac:dyDescent="0.25">
      <c r="B11" s="752" t="s">
        <v>2269</v>
      </c>
      <c r="C11" s="718" t="s">
        <v>61</v>
      </c>
      <c r="D11" s="690"/>
      <c r="E11" s="775"/>
      <c r="F11" s="765"/>
      <c r="G11" s="185" t="str">
        <f t="shared" si="0"/>
        <v/>
      </c>
    </row>
    <row r="12" spans="2:7" ht="15.75" thickBot="1" x14ac:dyDescent="0.3">
      <c r="B12" s="753" t="s">
        <v>2270</v>
      </c>
      <c r="C12" s="1005" t="s">
        <v>33</v>
      </c>
      <c r="D12" s="768"/>
      <c r="E12" s="778"/>
      <c r="F12" s="769"/>
      <c r="G12" s="185" t="str">
        <f t="shared" si="0"/>
        <v/>
      </c>
    </row>
    <row r="13" spans="2:7" ht="15.75" thickBot="1" x14ac:dyDescent="0.3">
      <c r="B13" s="756" t="s">
        <v>2271</v>
      </c>
      <c r="C13" s="850" t="s">
        <v>87</v>
      </c>
      <c r="D13" s="1066"/>
      <c r="E13" s="1067"/>
      <c r="F13" s="1068"/>
      <c r="G13" s="185" t="str">
        <f t="shared" si="0"/>
        <v/>
      </c>
    </row>
    <row r="15" spans="2:7" x14ac:dyDescent="0.25">
      <c r="C15" s="2" t="s">
        <v>3590</v>
      </c>
    </row>
    <row r="16" spans="2:7" x14ac:dyDescent="0.25">
      <c r="C16" t="s">
        <v>2271</v>
      </c>
      <c r="D16" s="601" t="str">
        <f>IF(D13="","",IF(ROUND(SUM(D6:D12),2)=ROUND(D13,2),"OK","Błąd sumy częściowej"))</f>
        <v/>
      </c>
      <c r="E16" s="601" t="str">
        <f t="shared" ref="E16:F16" si="1">IF(E13="","",IF(ROUND(SUM(E6:E12),2)=ROUND(E13,2),"OK","Błąd sumy częściowej"))</f>
        <v/>
      </c>
      <c r="F16" s="601" t="str">
        <f t="shared" si="1"/>
        <v/>
      </c>
    </row>
    <row r="18" spans="3:4" x14ac:dyDescent="0.25">
      <c r="C18" s="18" t="s">
        <v>3617</v>
      </c>
      <c r="D18" s="601" t="str">
        <f>IF(COUNTBLANK(G6:G13)=8,"",IF(AND(COUNTIF(G6:G13,"Weryfikacja wiersza OK")=8,COUNTIF(D16:F16,"OK")=3),"Arkusz jest zwalidowany poprawnie","Arkusz jest niepoprawny"))</f>
        <v/>
      </c>
    </row>
  </sheetData>
  <mergeCells count="1">
    <mergeCell ref="B4:C5"/>
  </mergeCells>
  <conditionalFormatting sqref="G6:G13">
    <cfRule type="containsText" dxfId="131" priority="4" operator="containsText" text="Weryfikacja wiersza OK">
      <formula>NOT(ISERROR(SEARCH("Weryfikacja wiersza OK",G6)))</formula>
    </cfRule>
  </conditionalFormatting>
  <conditionalFormatting sqref="G6:G13">
    <cfRule type="cellIs" dxfId="130" priority="3" operator="equal">
      <formula>"Weryfikacja OK"</formula>
    </cfRule>
  </conditionalFormatting>
  <conditionalFormatting sqref="D16:F16">
    <cfRule type="containsText" dxfId="129" priority="2" operator="containsText" text="OK">
      <formula>NOT(ISERROR(SEARCH("OK",D16)))</formula>
    </cfRule>
  </conditionalFormatting>
  <conditionalFormatting sqref="D18">
    <cfRule type="containsText" dxfId="128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5"/>
  <sheetViews>
    <sheetView zoomScale="80" zoomScaleNormal="80" workbookViewId="0">
      <selection activeCell="D8" sqref="D8:O47"/>
    </sheetView>
  </sheetViews>
  <sheetFormatPr defaultRowHeight="15" x14ac:dyDescent="0.25"/>
  <cols>
    <col min="2" max="2" width="10" customWidth="1"/>
    <col min="3" max="3" width="40.42578125" customWidth="1"/>
    <col min="4" max="15" width="13.5703125" customWidth="1"/>
  </cols>
  <sheetData>
    <row r="1" spans="2:16" ht="15.75" x14ac:dyDescent="0.25">
      <c r="B1" s="1" t="s">
        <v>329</v>
      </c>
    </row>
    <row r="2" spans="2:16" x14ac:dyDescent="0.25">
      <c r="B2" t="s">
        <v>2273</v>
      </c>
    </row>
    <row r="3" spans="2:16" ht="15.75" thickBot="1" x14ac:dyDescent="0.3"/>
    <row r="4" spans="2:16" ht="15.75" customHeight="1" thickBot="1" x14ac:dyDescent="0.3">
      <c r="B4" s="1324" t="s">
        <v>2319</v>
      </c>
      <c r="C4" s="1334"/>
      <c r="D4" s="1324" t="s">
        <v>90</v>
      </c>
      <c r="E4" s="1325"/>
      <c r="F4" s="1502" t="s">
        <v>1805</v>
      </c>
      <c r="G4" s="1503"/>
      <c r="H4" s="1503"/>
      <c r="I4" s="1503"/>
      <c r="J4" s="1503"/>
      <c r="K4" s="1503"/>
      <c r="L4" s="1503"/>
      <c r="M4" s="1503"/>
      <c r="N4" s="1503"/>
      <c r="O4" s="1504"/>
    </row>
    <row r="5" spans="2:16" ht="28.5" customHeight="1" x14ac:dyDescent="0.25">
      <c r="B5" s="1483"/>
      <c r="C5" s="1505"/>
      <c r="D5" s="1483"/>
      <c r="E5" s="1474"/>
      <c r="F5" s="1400" t="s">
        <v>92</v>
      </c>
      <c r="G5" s="1537"/>
      <c r="H5" s="1400" t="s">
        <v>93</v>
      </c>
      <c r="I5" s="1402"/>
      <c r="J5" s="1400" t="s">
        <v>1629</v>
      </c>
      <c r="K5" s="1402"/>
      <c r="L5" s="1400" t="s">
        <v>1630</v>
      </c>
      <c r="M5" s="1402"/>
      <c r="N5" s="1400" t="s">
        <v>1916</v>
      </c>
      <c r="O5" s="1402"/>
    </row>
    <row r="6" spans="2:16" ht="19.5" customHeight="1" x14ac:dyDescent="0.25">
      <c r="B6" s="1483"/>
      <c r="C6" s="1505"/>
      <c r="D6" s="1008" t="s">
        <v>134</v>
      </c>
      <c r="E6" s="998" t="s">
        <v>2</v>
      </c>
      <c r="F6" s="1008" t="s">
        <v>134</v>
      </c>
      <c r="G6" s="1084" t="s">
        <v>2</v>
      </c>
      <c r="H6" s="1008" t="s">
        <v>134</v>
      </c>
      <c r="I6" s="998" t="s">
        <v>2</v>
      </c>
      <c r="J6" s="1008" t="s">
        <v>134</v>
      </c>
      <c r="K6" s="998" t="s">
        <v>2</v>
      </c>
      <c r="L6" s="1008" t="s">
        <v>134</v>
      </c>
      <c r="M6" s="998" t="s">
        <v>2</v>
      </c>
      <c r="N6" s="1008" t="s">
        <v>134</v>
      </c>
      <c r="O6" s="998" t="s">
        <v>2</v>
      </c>
    </row>
    <row r="7" spans="2:16" ht="15.75" thickBot="1" x14ac:dyDescent="0.3">
      <c r="B7" s="1326"/>
      <c r="C7" s="1335"/>
      <c r="D7" s="858" t="s">
        <v>145</v>
      </c>
      <c r="E7" s="762" t="s">
        <v>146</v>
      </c>
      <c r="F7" s="1069" t="s">
        <v>147</v>
      </c>
      <c r="G7" s="1085" t="s">
        <v>148</v>
      </c>
      <c r="H7" s="858" t="s">
        <v>153</v>
      </c>
      <c r="I7" s="762" t="s">
        <v>149</v>
      </c>
      <c r="J7" s="1069" t="s">
        <v>258</v>
      </c>
      <c r="K7" s="1001" t="s">
        <v>259</v>
      </c>
      <c r="L7" s="1069" t="s">
        <v>260</v>
      </c>
      <c r="M7" s="1001" t="s">
        <v>261</v>
      </c>
      <c r="N7" s="1069" t="s">
        <v>262</v>
      </c>
      <c r="O7" s="1001" t="s">
        <v>263</v>
      </c>
    </row>
    <row r="8" spans="2:16" x14ac:dyDescent="0.25">
      <c r="B8" s="751" t="s">
        <v>2274</v>
      </c>
      <c r="C8" s="1160" t="s">
        <v>2275</v>
      </c>
      <c r="D8" s="979"/>
      <c r="E8" s="979"/>
      <c r="F8" s="979"/>
      <c r="G8" s="979"/>
      <c r="H8" s="979"/>
      <c r="I8" s="979"/>
      <c r="J8" s="979"/>
      <c r="K8" s="979"/>
      <c r="L8" s="979"/>
      <c r="M8" s="979"/>
      <c r="N8" s="979"/>
      <c r="O8" s="979"/>
      <c r="P8" s="185" t="str">
        <f>IF(COUNTBLANK(D8:O8)=12,"",IF(COUNTBLANK(D8:O8)=0,"Weryfikacja wiersza OK","Należy wypełnić wszystkie pola w bieżącym wierszu"))</f>
        <v/>
      </c>
    </row>
    <row r="9" spans="2:16" x14ac:dyDescent="0.25">
      <c r="B9" s="752" t="s">
        <v>2276</v>
      </c>
      <c r="C9" s="861" t="s">
        <v>1809</v>
      </c>
      <c r="D9" s="862"/>
      <c r="E9" s="862"/>
      <c r="F9" s="862"/>
      <c r="G9" s="862"/>
      <c r="H9" s="862"/>
      <c r="I9" s="862"/>
      <c r="J9" s="862"/>
      <c r="K9" s="862"/>
      <c r="L9" s="862"/>
      <c r="M9" s="862"/>
      <c r="N9" s="862"/>
      <c r="O9" s="862"/>
      <c r="P9" s="185" t="str">
        <f t="shared" ref="P9:P47" si="0">IF(COUNTBLANK(D9:O9)=12,"",IF(COUNTBLANK(D9:O9)=0,"Weryfikacja wiersza OK","Należy wypełnić wszystkie pola w bieżącym wierszu"))</f>
        <v/>
      </c>
    </row>
    <row r="10" spans="2:16" x14ac:dyDescent="0.25">
      <c r="B10" s="752" t="s">
        <v>2277</v>
      </c>
      <c r="C10" s="861" t="s">
        <v>1811</v>
      </c>
      <c r="D10" s="862"/>
      <c r="E10" s="862"/>
      <c r="F10" s="862"/>
      <c r="G10" s="862"/>
      <c r="H10" s="862"/>
      <c r="I10" s="862"/>
      <c r="J10" s="862"/>
      <c r="K10" s="862"/>
      <c r="L10" s="862"/>
      <c r="M10" s="862"/>
      <c r="N10" s="862"/>
      <c r="O10" s="862"/>
      <c r="P10" s="185" t="str">
        <f t="shared" si="0"/>
        <v/>
      </c>
    </row>
    <row r="11" spans="2:16" x14ac:dyDescent="0.25">
      <c r="B11" s="752" t="s">
        <v>2278</v>
      </c>
      <c r="C11" s="861" t="s">
        <v>1813</v>
      </c>
      <c r="D11" s="862"/>
      <c r="E11" s="862"/>
      <c r="F11" s="862"/>
      <c r="G11" s="862"/>
      <c r="H11" s="862"/>
      <c r="I11" s="862"/>
      <c r="J11" s="862"/>
      <c r="K11" s="862"/>
      <c r="L11" s="862"/>
      <c r="M11" s="862"/>
      <c r="N11" s="862"/>
      <c r="O11" s="862"/>
      <c r="P11" s="185" t="str">
        <f t="shared" si="0"/>
        <v/>
      </c>
    </row>
    <row r="12" spans="2:16" x14ac:dyDescent="0.25">
      <c r="B12" s="752" t="s">
        <v>2279</v>
      </c>
      <c r="C12" s="861" t="s">
        <v>1815</v>
      </c>
      <c r="D12" s="862"/>
      <c r="E12" s="862"/>
      <c r="F12" s="862"/>
      <c r="G12" s="862"/>
      <c r="H12" s="862"/>
      <c r="I12" s="862"/>
      <c r="J12" s="862"/>
      <c r="K12" s="862"/>
      <c r="L12" s="862"/>
      <c r="M12" s="862"/>
      <c r="N12" s="862"/>
      <c r="O12" s="862"/>
      <c r="P12" s="185" t="str">
        <f t="shared" si="0"/>
        <v/>
      </c>
    </row>
    <row r="13" spans="2:16" x14ac:dyDescent="0.25">
      <c r="B13" s="752" t="s">
        <v>2280</v>
      </c>
      <c r="C13" s="861" t="s">
        <v>1817</v>
      </c>
      <c r="D13" s="862"/>
      <c r="E13" s="862"/>
      <c r="F13" s="862"/>
      <c r="G13" s="862"/>
      <c r="H13" s="862"/>
      <c r="I13" s="862"/>
      <c r="J13" s="862"/>
      <c r="K13" s="862"/>
      <c r="L13" s="862"/>
      <c r="M13" s="862"/>
      <c r="N13" s="862"/>
      <c r="O13" s="862"/>
      <c r="P13" s="185" t="str">
        <f t="shared" si="0"/>
        <v/>
      </c>
    </row>
    <row r="14" spans="2:16" x14ac:dyDescent="0.25">
      <c r="B14" s="752" t="s">
        <v>2281</v>
      </c>
      <c r="C14" s="861" t="s">
        <v>1819</v>
      </c>
      <c r="D14" s="862"/>
      <c r="E14" s="862"/>
      <c r="F14" s="862"/>
      <c r="G14" s="862"/>
      <c r="H14" s="862"/>
      <c r="I14" s="862"/>
      <c r="J14" s="862"/>
      <c r="K14" s="862"/>
      <c r="L14" s="862"/>
      <c r="M14" s="862"/>
      <c r="N14" s="862"/>
      <c r="O14" s="862"/>
      <c r="P14" s="185" t="str">
        <f t="shared" si="0"/>
        <v/>
      </c>
    </row>
    <row r="15" spans="2:16" x14ac:dyDescent="0.25">
      <c r="B15" s="752" t="s">
        <v>2282</v>
      </c>
      <c r="C15" s="861" t="s">
        <v>1821</v>
      </c>
      <c r="D15" s="862"/>
      <c r="E15" s="862"/>
      <c r="F15" s="862"/>
      <c r="G15" s="862"/>
      <c r="H15" s="862"/>
      <c r="I15" s="862"/>
      <c r="J15" s="862"/>
      <c r="K15" s="862"/>
      <c r="L15" s="862"/>
      <c r="M15" s="862"/>
      <c r="N15" s="862"/>
      <c r="O15" s="862"/>
      <c r="P15" s="185" t="str">
        <f t="shared" si="0"/>
        <v/>
      </c>
    </row>
    <row r="16" spans="2:16" x14ac:dyDescent="0.25">
      <c r="B16" s="752" t="s">
        <v>2283</v>
      </c>
      <c r="C16" s="861" t="s">
        <v>2284</v>
      </c>
      <c r="D16" s="862"/>
      <c r="E16" s="862"/>
      <c r="F16" s="862"/>
      <c r="G16" s="862"/>
      <c r="H16" s="862"/>
      <c r="I16" s="862"/>
      <c r="J16" s="862"/>
      <c r="K16" s="862"/>
      <c r="L16" s="862"/>
      <c r="M16" s="862"/>
      <c r="N16" s="862"/>
      <c r="O16" s="862"/>
      <c r="P16" s="185" t="str">
        <f t="shared" si="0"/>
        <v/>
      </c>
    </row>
    <row r="17" spans="2:16" x14ac:dyDescent="0.25">
      <c r="B17" s="752" t="s">
        <v>2285</v>
      </c>
      <c r="C17" s="861" t="s">
        <v>1825</v>
      </c>
      <c r="D17" s="862"/>
      <c r="E17" s="862"/>
      <c r="F17" s="862"/>
      <c r="G17" s="862"/>
      <c r="H17" s="862"/>
      <c r="I17" s="862"/>
      <c r="J17" s="862"/>
      <c r="K17" s="862"/>
      <c r="L17" s="862"/>
      <c r="M17" s="862"/>
      <c r="N17" s="862"/>
      <c r="O17" s="862"/>
      <c r="P17" s="185" t="str">
        <f t="shared" si="0"/>
        <v/>
      </c>
    </row>
    <row r="18" spans="2:16" x14ac:dyDescent="0.25">
      <c r="B18" s="752" t="s">
        <v>2286</v>
      </c>
      <c r="C18" s="898" t="s">
        <v>2287</v>
      </c>
      <c r="D18" s="862"/>
      <c r="E18" s="862"/>
      <c r="F18" s="862"/>
      <c r="G18" s="862"/>
      <c r="H18" s="862"/>
      <c r="I18" s="862"/>
      <c r="J18" s="862"/>
      <c r="K18" s="862"/>
      <c r="L18" s="862"/>
      <c r="M18" s="862"/>
      <c r="N18" s="862"/>
      <c r="O18" s="862"/>
      <c r="P18" s="185" t="str">
        <f t="shared" si="0"/>
        <v/>
      </c>
    </row>
    <row r="19" spans="2:16" x14ac:dyDescent="0.25">
      <c r="B19" s="752" t="s">
        <v>2288</v>
      </c>
      <c r="C19" s="861" t="s">
        <v>1809</v>
      </c>
      <c r="D19" s="862"/>
      <c r="E19" s="862"/>
      <c r="F19" s="862"/>
      <c r="G19" s="862"/>
      <c r="H19" s="862"/>
      <c r="I19" s="862"/>
      <c r="J19" s="862"/>
      <c r="K19" s="862"/>
      <c r="L19" s="862"/>
      <c r="M19" s="862"/>
      <c r="N19" s="862"/>
      <c r="O19" s="862"/>
      <c r="P19" s="185" t="str">
        <f t="shared" si="0"/>
        <v/>
      </c>
    </row>
    <row r="20" spans="2:16" x14ac:dyDescent="0.25">
      <c r="B20" s="752" t="s">
        <v>2289</v>
      </c>
      <c r="C20" s="861" t="s">
        <v>1811</v>
      </c>
      <c r="D20" s="862"/>
      <c r="E20" s="862"/>
      <c r="F20" s="862"/>
      <c r="G20" s="862"/>
      <c r="H20" s="862"/>
      <c r="I20" s="862"/>
      <c r="J20" s="862"/>
      <c r="K20" s="862"/>
      <c r="L20" s="862"/>
      <c r="M20" s="862"/>
      <c r="N20" s="862"/>
      <c r="O20" s="862"/>
      <c r="P20" s="185" t="str">
        <f t="shared" si="0"/>
        <v/>
      </c>
    </row>
    <row r="21" spans="2:16" x14ac:dyDescent="0.25">
      <c r="B21" s="752" t="s">
        <v>2290</v>
      </c>
      <c r="C21" s="861" t="s">
        <v>1813</v>
      </c>
      <c r="D21" s="862"/>
      <c r="E21" s="862"/>
      <c r="F21" s="862"/>
      <c r="G21" s="862"/>
      <c r="H21" s="862"/>
      <c r="I21" s="862"/>
      <c r="J21" s="862"/>
      <c r="K21" s="862"/>
      <c r="L21" s="862"/>
      <c r="M21" s="862"/>
      <c r="N21" s="862"/>
      <c r="O21" s="862"/>
      <c r="P21" s="185" t="str">
        <f t="shared" si="0"/>
        <v/>
      </c>
    </row>
    <row r="22" spans="2:16" x14ac:dyDescent="0.25">
      <c r="B22" s="752" t="s">
        <v>2291</v>
      </c>
      <c r="C22" s="861" t="s">
        <v>1815</v>
      </c>
      <c r="D22" s="862"/>
      <c r="E22" s="862"/>
      <c r="F22" s="862"/>
      <c r="G22" s="862"/>
      <c r="H22" s="862"/>
      <c r="I22" s="862"/>
      <c r="J22" s="862"/>
      <c r="K22" s="862"/>
      <c r="L22" s="862"/>
      <c r="M22" s="862"/>
      <c r="N22" s="862"/>
      <c r="O22" s="862"/>
      <c r="P22" s="185" t="str">
        <f t="shared" si="0"/>
        <v/>
      </c>
    </row>
    <row r="23" spans="2:16" x14ac:dyDescent="0.25">
      <c r="B23" s="752" t="s">
        <v>2292</v>
      </c>
      <c r="C23" s="861" t="s">
        <v>1817</v>
      </c>
      <c r="D23" s="862"/>
      <c r="E23" s="862"/>
      <c r="F23" s="862"/>
      <c r="G23" s="862"/>
      <c r="H23" s="862"/>
      <c r="I23" s="862"/>
      <c r="J23" s="862"/>
      <c r="K23" s="862"/>
      <c r="L23" s="862"/>
      <c r="M23" s="862"/>
      <c r="N23" s="862"/>
      <c r="O23" s="862"/>
      <c r="P23" s="185" t="str">
        <f t="shared" si="0"/>
        <v/>
      </c>
    </row>
    <row r="24" spans="2:16" x14ac:dyDescent="0.25">
      <c r="B24" s="752" t="s">
        <v>2293</v>
      </c>
      <c r="C24" s="861" t="s">
        <v>1819</v>
      </c>
      <c r="D24" s="862"/>
      <c r="E24" s="862"/>
      <c r="F24" s="862"/>
      <c r="G24" s="862"/>
      <c r="H24" s="862"/>
      <c r="I24" s="862"/>
      <c r="J24" s="862"/>
      <c r="K24" s="862"/>
      <c r="L24" s="862"/>
      <c r="M24" s="862"/>
      <c r="N24" s="862"/>
      <c r="O24" s="862"/>
      <c r="P24" s="185" t="str">
        <f t="shared" si="0"/>
        <v/>
      </c>
    </row>
    <row r="25" spans="2:16" x14ac:dyDescent="0.25">
      <c r="B25" s="752" t="s">
        <v>2294</v>
      </c>
      <c r="C25" s="861" t="s">
        <v>1821</v>
      </c>
      <c r="D25" s="862"/>
      <c r="E25" s="862"/>
      <c r="F25" s="862"/>
      <c r="G25" s="862"/>
      <c r="H25" s="862"/>
      <c r="I25" s="862"/>
      <c r="J25" s="862"/>
      <c r="K25" s="862"/>
      <c r="L25" s="862"/>
      <c r="M25" s="862"/>
      <c r="N25" s="862"/>
      <c r="O25" s="862"/>
      <c r="P25" s="185" t="str">
        <f t="shared" si="0"/>
        <v/>
      </c>
    </row>
    <row r="26" spans="2:16" x14ac:dyDescent="0.25">
      <c r="B26" s="752" t="s">
        <v>2295</v>
      </c>
      <c r="C26" s="861" t="s">
        <v>2284</v>
      </c>
      <c r="D26" s="862"/>
      <c r="E26" s="862"/>
      <c r="F26" s="862"/>
      <c r="G26" s="862"/>
      <c r="H26" s="862"/>
      <c r="I26" s="862"/>
      <c r="J26" s="862"/>
      <c r="K26" s="862"/>
      <c r="L26" s="862"/>
      <c r="M26" s="862"/>
      <c r="N26" s="862"/>
      <c r="O26" s="862"/>
      <c r="P26" s="185" t="str">
        <f t="shared" si="0"/>
        <v/>
      </c>
    </row>
    <row r="27" spans="2:16" x14ac:dyDescent="0.25">
      <c r="B27" s="752" t="s">
        <v>2296</v>
      </c>
      <c r="C27" s="861" t="s">
        <v>1825</v>
      </c>
      <c r="D27" s="862"/>
      <c r="E27" s="862"/>
      <c r="F27" s="862"/>
      <c r="G27" s="862"/>
      <c r="H27" s="862"/>
      <c r="I27" s="862"/>
      <c r="J27" s="862"/>
      <c r="K27" s="862"/>
      <c r="L27" s="862"/>
      <c r="M27" s="862"/>
      <c r="N27" s="862"/>
      <c r="O27" s="862"/>
      <c r="P27" s="185" t="str">
        <f t="shared" si="0"/>
        <v/>
      </c>
    </row>
    <row r="28" spans="2:16" x14ac:dyDescent="0.25">
      <c r="B28" s="752" t="s">
        <v>2297</v>
      </c>
      <c r="C28" s="898" t="s">
        <v>2298</v>
      </c>
      <c r="D28" s="862"/>
      <c r="E28" s="862"/>
      <c r="F28" s="862"/>
      <c r="G28" s="862"/>
      <c r="H28" s="862"/>
      <c r="I28" s="862"/>
      <c r="J28" s="862"/>
      <c r="K28" s="862"/>
      <c r="L28" s="862"/>
      <c r="M28" s="862"/>
      <c r="N28" s="862"/>
      <c r="O28" s="862"/>
      <c r="P28" s="185" t="str">
        <f t="shared" si="0"/>
        <v/>
      </c>
    </row>
    <row r="29" spans="2:16" x14ac:dyDescent="0.25">
      <c r="B29" s="752" t="s">
        <v>2299</v>
      </c>
      <c r="C29" s="861" t="s">
        <v>1809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185" t="str">
        <f t="shared" si="0"/>
        <v/>
      </c>
    </row>
    <row r="30" spans="2:16" x14ac:dyDescent="0.25">
      <c r="B30" s="752" t="s">
        <v>2300</v>
      </c>
      <c r="C30" s="861" t="s">
        <v>1811</v>
      </c>
      <c r="D30" s="862"/>
      <c r="E30" s="862"/>
      <c r="F30" s="862"/>
      <c r="G30" s="862"/>
      <c r="H30" s="862"/>
      <c r="I30" s="862"/>
      <c r="J30" s="862"/>
      <c r="K30" s="862"/>
      <c r="L30" s="862"/>
      <c r="M30" s="862"/>
      <c r="N30" s="862"/>
      <c r="O30" s="862"/>
      <c r="P30" s="185" t="str">
        <f t="shared" si="0"/>
        <v/>
      </c>
    </row>
    <row r="31" spans="2:16" x14ac:dyDescent="0.25">
      <c r="B31" s="752" t="s">
        <v>2301</v>
      </c>
      <c r="C31" s="861" t="s">
        <v>1813</v>
      </c>
      <c r="D31" s="862"/>
      <c r="E31" s="862"/>
      <c r="F31" s="862"/>
      <c r="G31" s="862"/>
      <c r="H31" s="862"/>
      <c r="I31" s="862"/>
      <c r="J31" s="862"/>
      <c r="K31" s="862"/>
      <c r="L31" s="862"/>
      <c r="M31" s="862"/>
      <c r="N31" s="862"/>
      <c r="O31" s="862"/>
      <c r="P31" s="185" t="str">
        <f t="shared" si="0"/>
        <v/>
      </c>
    </row>
    <row r="32" spans="2:16" x14ac:dyDescent="0.25">
      <c r="B32" s="752" t="s">
        <v>2302</v>
      </c>
      <c r="C32" s="861" t="s">
        <v>1815</v>
      </c>
      <c r="D32" s="862"/>
      <c r="E32" s="862"/>
      <c r="F32" s="862"/>
      <c r="G32" s="862"/>
      <c r="H32" s="862"/>
      <c r="I32" s="862"/>
      <c r="J32" s="862"/>
      <c r="K32" s="862"/>
      <c r="L32" s="862"/>
      <c r="M32" s="862"/>
      <c r="N32" s="862"/>
      <c r="O32" s="862"/>
      <c r="P32" s="185" t="str">
        <f t="shared" si="0"/>
        <v/>
      </c>
    </row>
    <row r="33" spans="2:16" x14ac:dyDescent="0.25">
      <c r="B33" s="752" t="s">
        <v>2303</v>
      </c>
      <c r="C33" s="861" t="s">
        <v>1817</v>
      </c>
      <c r="D33" s="862"/>
      <c r="E33" s="862"/>
      <c r="F33" s="862"/>
      <c r="G33" s="862"/>
      <c r="H33" s="862"/>
      <c r="I33" s="862"/>
      <c r="J33" s="862"/>
      <c r="K33" s="862"/>
      <c r="L33" s="862"/>
      <c r="M33" s="862"/>
      <c r="N33" s="862"/>
      <c r="O33" s="862"/>
      <c r="P33" s="185" t="str">
        <f t="shared" si="0"/>
        <v/>
      </c>
    </row>
    <row r="34" spans="2:16" x14ac:dyDescent="0.25">
      <c r="B34" s="752" t="s">
        <v>2304</v>
      </c>
      <c r="C34" s="861" t="s">
        <v>1819</v>
      </c>
      <c r="D34" s="862"/>
      <c r="E34" s="862"/>
      <c r="F34" s="862"/>
      <c r="G34" s="862"/>
      <c r="H34" s="862"/>
      <c r="I34" s="862"/>
      <c r="J34" s="862"/>
      <c r="K34" s="862"/>
      <c r="L34" s="862"/>
      <c r="M34" s="862"/>
      <c r="N34" s="862"/>
      <c r="O34" s="862"/>
      <c r="P34" s="185" t="str">
        <f t="shared" si="0"/>
        <v/>
      </c>
    </row>
    <row r="35" spans="2:16" x14ac:dyDescent="0.25">
      <c r="B35" s="752" t="s">
        <v>2305</v>
      </c>
      <c r="C35" s="861" t="s">
        <v>1821</v>
      </c>
      <c r="D35" s="862"/>
      <c r="E35" s="862"/>
      <c r="F35" s="862"/>
      <c r="G35" s="862"/>
      <c r="H35" s="862"/>
      <c r="I35" s="862"/>
      <c r="J35" s="862"/>
      <c r="K35" s="862"/>
      <c r="L35" s="862"/>
      <c r="M35" s="862"/>
      <c r="N35" s="862"/>
      <c r="O35" s="862"/>
      <c r="P35" s="185" t="str">
        <f t="shared" si="0"/>
        <v/>
      </c>
    </row>
    <row r="36" spans="2:16" x14ac:dyDescent="0.25">
      <c r="B36" s="752" t="s">
        <v>2306</v>
      </c>
      <c r="C36" s="861" t="s">
        <v>2284</v>
      </c>
      <c r="D36" s="862"/>
      <c r="E36" s="862"/>
      <c r="F36" s="862"/>
      <c r="G36" s="862"/>
      <c r="H36" s="862"/>
      <c r="I36" s="862"/>
      <c r="J36" s="862"/>
      <c r="K36" s="862"/>
      <c r="L36" s="862"/>
      <c r="M36" s="862"/>
      <c r="N36" s="862"/>
      <c r="O36" s="862"/>
      <c r="P36" s="185" t="str">
        <f t="shared" si="0"/>
        <v/>
      </c>
    </row>
    <row r="37" spans="2:16" x14ac:dyDescent="0.25">
      <c r="B37" s="752" t="s">
        <v>2307</v>
      </c>
      <c r="C37" s="861" t="s">
        <v>1825</v>
      </c>
      <c r="D37" s="862"/>
      <c r="E37" s="862"/>
      <c r="F37" s="862"/>
      <c r="G37" s="862"/>
      <c r="H37" s="862"/>
      <c r="I37" s="862"/>
      <c r="J37" s="862"/>
      <c r="K37" s="862"/>
      <c r="L37" s="862"/>
      <c r="M37" s="862"/>
      <c r="N37" s="862"/>
      <c r="O37" s="862"/>
      <c r="P37" s="185" t="str">
        <f t="shared" si="0"/>
        <v/>
      </c>
    </row>
    <row r="38" spans="2:16" x14ac:dyDescent="0.25">
      <c r="B38" s="752" t="s">
        <v>2308</v>
      </c>
      <c r="C38" s="898" t="s">
        <v>2309</v>
      </c>
      <c r="D38" s="862"/>
      <c r="E38" s="862"/>
      <c r="F38" s="862"/>
      <c r="G38" s="862"/>
      <c r="H38" s="862"/>
      <c r="I38" s="862"/>
      <c r="J38" s="862"/>
      <c r="K38" s="862"/>
      <c r="L38" s="862"/>
      <c r="M38" s="862"/>
      <c r="N38" s="862"/>
      <c r="O38" s="862"/>
      <c r="P38" s="185" t="str">
        <f t="shared" si="0"/>
        <v/>
      </c>
    </row>
    <row r="39" spans="2:16" x14ac:dyDescent="0.25">
      <c r="B39" s="752" t="s">
        <v>2310</v>
      </c>
      <c r="C39" s="861" t="s">
        <v>1809</v>
      </c>
      <c r="D39" s="862"/>
      <c r="E39" s="862"/>
      <c r="F39" s="862"/>
      <c r="G39" s="862"/>
      <c r="H39" s="862"/>
      <c r="I39" s="862"/>
      <c r="J39" s="862"/>
      <c r="K39" s="862"/>
      <c r="L39" s="862"/>
      <c r="M39" s="862"/>
      <c r="N39" s="862"/>
      <c r="O39" s="862"/>
      <c r="P39" s="185" t="str">
        <f t="shared" si="0"/>
        <v/>
      </c>
    </row>
    <row r="40" spans="2:16" x14ac:dyDescent="0.25">
      <c r="B40" s="752" t="s">
        <v>2311</v>
      </c>
      <c r="C40" s="861" t="s">
        <v>1811</v>
      </c>
      <c r="D40" s="862"/>
      <c r="E40" s="862"/>
      <c r="F40" s="862"/>
      <c r="G40" s="862"/>
      <c r="H40" s="862"/>
      <c r="I40" s="862"/>
      <c r="J40" s="862"/>
      <c r="K40" s="862"/>
      <c r="L40" s="862"/>
      <c r="M40" s="862"/>
      <c r="N40" s="862"/>
      <c r="O40" s="862"/>
      <c r="P40" s="185" t="str">
        <f t="shared" si="0"/>
        <v/>
      </c>
    </row>
    <row r="41" spans="2:16" x14ac:dyDescent="0.25">
      <c r="B41" s="752" t="s">
        <v>2312</v>
      </c>
      <c r="C41" s="861" t="s">
        <v>1813</v>
      </c>
      <c r="D41" s="862"/>
      <c r="E41" s="862"/>
      <c r="F41" s="862"/>
      <c r="G41" s="862"/>
      <c r="H41" s="862"/>
      <c r="I41" s="862"/>
      <c r="J41" s="862"/>
      <c r="K41" s="862"/>
      <c r="L41" s="862"/>
      <c r="M41" s="862"/>
      <c r="N41" s="862"/>
      <c r="O41" s="862"/>
      <c r="P41" s="185" t="str">
        <f t="shared" si="0"/>
        <v/>
      </c>
    </row>
    <row r="42" spans="2:16" x14ac:dyDescent="0.25">
      <c r="B42" s="752" t="s">
        <v>2313</v>
      </c>
      <c r="C42" s="861" t="s">
        <v>1815</v>
      </c>
      <c r="D42" s="862"/>
      <c r="E42" s="862"/>
      <c r="F42" s="862"/>
      <c r="G42" s="862"/>
      <c r="H42" s="862"/>
      <c r="I42" s="862"/>
      <c r="J42" s="862"/>
      <c r="K42" s="862"/>
      <c r="L42" s="862"/>
      <c r="M42" s="862"/>
      <c r="N42" s="862"/>
      <c r="O42" s="862"/>
      <c r="P42" s="185" t="str">
        <f t="shared" si="0"/>
        <v/>
      </c>
    </row>
    <row r="43" spans="2:16" x14ac:dyDescent="0.25">
      <c r="B43" s="752" t="s">
        <v>2314</v>
      </c>
      <c r="C43" s="861" t="s">
        <v>1817</v>
      </c>
      <c r="D43" s="862"/>
      <c r="E43" s="862"/>
      <c r="F43" s="862"/>
      <c r="G43" s="862"/>
      <c r="H43" s="862"/>
      <c r="I43" s="862"/>
      <c r="J43" s="862"/>
      <c r="K43" s="862"/>
      <c r="L43" s="862"/>
      <c r="M43" s="862"/>
      <c r="N43" s="862"/>
      <c r="O43" s="862"/>
      <c r="P43" s="185" t="str">
        <f t="shared" si="0"/>
        <v/>
      </c>
    </row>
    <row r="44" spans="2:16" x14ac:dyDescent="0.25">
      <c r="B44" s="752" t="s">
        <v>2315</v>
      </c>
      <c r="C44" s="861" t="s">
        <v>1819</v>
      </c>
      <c r="D44" s="862"/>
      <c r="E44" s="862"/>
      <c r="F44" s="862"/>
      <c r="G44" s="862"/>
      <c r="H44" s="862"/>
      <c r="I44" s="862"/>
      <c r="J44" s="862"/>
      <c r="K44" s="862"/>
      <c r="L44" s="862"/>
      <c r="M44" s="862"/>
      <c r="N44" s="862"/>
      <c r="O44" s="862"/>
      <c r="P44" s="185" t="str">
        <f t="shared" si="0"/>
        <v/>
      </c>
    </row>
    <row r="45" spans="2:16" x14ac:dyDescent="0.25">
      <c r="B45" s="752" t="s">
        <v>2316</v>
      </c>
      <c r="C45" s="861" t="s">
        <v>1821</v>
      </c>
      <c r="D45" s="862"/>
      <c r="E45" s="862"/>
      <c r="F45" s="862"/>
      <c r="G45" s="862"/>
      <c r="H45" s="862"/>
      <c r="I45" s="862"/>
      <c r="J45" s="862"/>
      <c r="K45" s="862"/>
      <c r="L45" s="862"/>
      <c r="M45" s="862"/>
      <c r="N45" s="862"/>
      <c r="O45" s="862"/>
      <c r="P45" s="185" t="str">
        <f t="shared" si="0"/>
        <v/>
      </c>
    </row>
    <row r="46" spans="2:16" x14ac:dyDescent="0.25">
      <c r="B46" s="752" t="s">
        <v>2317</v>
      </c>
      <c r="C46" s="861" t="s">
        <v>2284</v>
      </c>
      <c r="D46" s="862"/>
      <c r="E46" s="862"/>
      <c r="F46" s="862"/>
      <c r="G46" s="862"/>
      <c r="H46" s="862"/>
      <c r="I46" s="862"/>
      <c r="J46" s="862"/>
      <c r="K46" s="862"/>
      <c r="L46" s="862"/>
      <c r="M46" s="862"/>
      <c r="N46" s="862"/>
      <c r="O46" s="862"/>
      <c r="P46" s="185" t="str">
        <f t="shared" si="0"/>
        <v/>
      </c>
    </row>
    <row r="47" spans="2:16" ht="15.75" thickBot="1" x14ac:dyDescent="0.3">
      <c r="B47" s="885" t="s">
        <v>2318</v>
      </c>
      <c r="C47" s="886" t="s">
        <v>1825</v>
      </c>
      <c r="D47" s="981"/>
      <c r="E47" s="981"/>
      <c r="F47" s="981"/>
      <c r="G47" s="981"/>
      <c r="H47" s="981"/>
      <c r="I47" s="981"/>
      <c r="J47" s="981"/>
      <c r="K47" s="981"/>
      <c r="L47" s="981"/>
      <c r="M47" s="981"/>
      <c r="N47" s="981"/>
      <c r="O47" s="981"/>
      <c r="P47" s="185" t="str">
        <f t="shared" si="0"/>
        <v/>
      </c>
    </row>
    <row r="49" spans="3:15" x14ac:dyDescent="0.25">
      <c r="C49" s="2" t="s">
        <v>3590</v>
      </c>
    </row>
    <row r="50" spans="3:15" x14ac:dyDescent="0.25">
      <c r="C50" t="s">
        <v>2274</v>
      </c>
      <c r="D50" s="601" t="str">
        <f>IF(D8="","",IF(ROUND(SUM(D9:D17),2)=ROUND(D8,2),"OK","Błąd sumy częściowej"))</f>
        <v/>
      </c>
      <c r="E50" s="601" t="str">
        <f t="shared" ref="E50:O50" si="1">IF(E8="","",IF(ROUND(SUM(E9:E17),2)=ROUND(E8,2),"OK","Błąd sumy częściowej"))</f>
        <v/>
      </c>
      <c r="F50" s="601" t="str">
        <f t="shared" si="1"/>
        <v/>
      </c>
      <c r="G50" s="601" t="str">
        <f t="shared" si="1"/>
        <v/>
      </c>
      <c r="H50" s="601" t="str">
        <f t="shared" si="1"/>
        <v/>
      </c>
      <c r="I50" s="601" t="str">
        <f t="shared" si="1"/>
        <v/>
      </c>
      <c r="J50" s="601" t="str">
        <f t="shared" si="1"/>
        <v/>
      </c>
      <c r="K50" s="601" t="str">
        <f t="shared" si="1"/>
        <v/>
      </c>
      <c r="L50" s="601" t="str">
        <f t="shared" si="1"/>
        <v/>
      </c>
      <c r="M50" s="601" t="str">
        <f t="shared" si="1"/>
        <v/>
      </c>
      <c r="N50" s="601" t="str">
        <f t="shared" si="1"/>
        <v/>
      </c>
      <c r="O50" s="601" t="str">
        <f t="shared" si="1"/>
        <v/>
      </c>
    </row>
    <row r="51" spans="3:15" x14ac:dyDescent="0.25">
      <c r="C51" t="s">
        <v>2286</v>
      </c>
      <c r="D51" s="601" t="str">
        <f>IF(D18="","",IF(ROUND(SUM(D19:D27),2)=ROUND(D18,2),"OK","Błąd sumy częściowej"))</f>
        <v/>
      </c>
      <c r="E51" s="601" t="str">
        <f t="shared" ref="E51:O51" si="2">IF(E18="","",IF(ROUND(SUM(E19:E27),2)=ROUND(E18,2),"OK","Błąd sumy częściowej"))</f>
        <v/>
      </c>
      <c r="F51" s="601" t="str">
        <f t="shared" si="2"/>
        <v/>
      </c>
      <c r="G51" s="601" t="str">
        <f t="shared" si="2"/>
        <v/>
      </c>
      <c r="H51" s="601" t="str">
        <f t="shared" si="2"/>
        <v/>
      </c>
      <c r="I51" s="601" t="str">
        <f t="shared" si="2"/>
        <v/>
      </c>
      <c r="J51" s="601" t="str">
        <f t="shared" si="2"/>
        <v/>
      </c>
      <c r="K51" s="601" t="str">
        <f t="shared" si="2"/>
        <v/>
      </c>
      <c r="L51" s="601" t="str">
        <f t="shared" si="2"/>
        <v/>
      </c>
      <c r="M51" s="601" t="str">
        <f t="shared" si="2"/>
        <v/>
      </c>
      <c r="N51" s="601" t="str">
        <f t="shared" si="2"/>
        <v/>
      </c>
      <c r="O51" s="601" t="str">
        <f t="shared" si="2"/>
        <v/>
      </c>
    </row>
    <row r="52" spans="3:15" x14ac:dyDescent="0.25">
      <c r="C52" t="s">
        <v>2297</v>
      </c>
      <c r="D52" s="601" t="str">
        <f>IF(D28="","",IF(ROUND(SUM(D29:D37),2)=ROUND(D28,2),"OK","Błąd sumy częściowej"))</f>
        <v/>
      </c>
      <c r="E52" s="601" t="str">
        <f t="shared" ref="E52:O52" si="3">IF(E28="","",IF(ROUND(SUM(E29:E37),2)=ROUND(E28,2),"OK","Błąd sumy częściowej"))</f>
        <v/>
      </c>
      <c r="F52" s="601" t="str">
        <f t="shared" si="3"/>
        <v/>
      </c>
      <c r="G52" s="601" t="str">
        <f t="shared" si="3"/>
        <v/>
      </c>
      <c r="H52" s="601" t="str">
        <f t="shared" si="3"/>
        <v/>
      </c>
      <c r="I52" s="601" t="str">
        <f t="shared" si="3"/>
        <v/>
      </c>
      <c r="J52" s="601" t="str">
        <f t="shared" si="3"/>
        <v/>
      </c>
      <c r="K52" s="601" t="str">
        <f t="shared" si="3"/>
        <v/>
      </c>
      <c r="L52" s="601" t="str">
        <f t="shared" si="3"/>
        <v/>
      </c>
      <c r="M52" s="601" t="str">
        <f t="shared" si="3"/>
        <v/>
      </c>
      <c r="N52" s="601" t="str">
        <f t="shared" si="3"/>
        <v/>
      </c>
      <c r="O52" s="601" t="str">
        <f t="shared" si="3"/>
        <v/>
      </c>
    </row>
    <row r="53" spans="3:15" x14ac:dyDescent="0.25">
      <c r="C53" t="s">
        <v>2308</v>
      </c>
      <c r="D53" s="601" t="str">
        <f>IF(D38="","",IF(ROUND(SUM(D39:D47),2)=ROUND(D38,2),"OK","Błąd sumy częściowej"))</f>
        <v/>
      </c>
      <c r="E53" s="601" t="str">
        <f t="shared" ref="E53:O53" si="4">IF(E38="","",IF(ROUND(SUM(E39:E47),2)=ROUND(E38,2),"OK","Błąd sumy częściowej"))</f>
        <v/>
      </c>
      <c r="F53" s="601" t="str">
        <f t="shared" si="4"/>
        <v/>
      </c>
      <c r="G53" s="601" t="str">
        <f t="shared" si="4"/>
        <v/>
      </c>
      <c r="H53" s="601" t="str">
        <f t="shared" si="4"/>
        <v/>
      </c>
      <c r="I53" s="601" t="str">
        <f t="shared" si="4"/>
        <v/>
      </c>
      <c r="J53" s="601" t="str">
        <f t="shared" si="4"/>
        <v/>
      </c>
      <c r="K53" s="601" t="str">
        <f t="shared" si="4"/>
        <v/>
      </c>
      <c r="L53" s="601" t="str">
        <f t="shared" si="4"/>
        <v/>
      </c>
      <c r="M53" s="601" t="str">
        <f t="shared" si="4"/>
        <v/>
      </c>
      <c r="N53" s="601" t="str">
        <f t="shared" si="4"/>
        <v/>
      </c>
      <c r="O53" s="601" t="str">
        <f t="shared" si="4"/>
        <v/>
      </c>
    </row>
    <row r="55" spans="3:15" x14ac:dyDescent="0.25">
      <c r="C55" s="18" t="s">
        <v>3617</v>
      </c>
      <c r="D55" s="601" t="str">
        <f>IF(COUNTBLANK(P8:P47)=40,"",IF(AND(COUNTIF(P8:P47,"Weryfikacja wiersza OK")=40,COUNTIF(D50:O53,"OK")=48),"Arkusz jest zwalidowany poprawnie","Arkusz jest niepoprawny"))</f>
        <v/>
      </c>
    </row>
  </sheetData>
  <mergeCells count="8">
    <mergeCell ref="N5:O5"/>
    <mergeCell ref="B4:C7"/>
    <mergeCell ref="D4:E5"/>
    <mergeCell ref="F4:O4"/>
    <mergeCell ref="F5:G5"/>
    <mergeCell ref="H5:I5"/>
    <mergeCell ref="J5:K5"/>
    <mergeCell ref="L5:M5"/>
  </mergeCells>
  <conditionalFormatting sqref="P8:P47">
    <cfRule type="containsText" dxfId="127" priority="4" operator="containsText" text="Weryfikacja wiersza OK">
      <formula>NOT(ISERROR(SEARCH("Weryfikacja wiersza OK",P8)))</formula>
    </cfRule>
  </conditionalFormatting>
  <conditionalFormatting sqref="P8:P47">
    <cfRule type="cellIs" dxfId="126" priority="3" operator="equal">
      <formula>"Weryfikacja OK"</formula>
    </cfRule>
  </conditionalFormatting>
  <conditionalFormatting sqref="D50:O53">
    <cfRule type="containsText" dxfId="125" priority="2" operator="containsText" text="OK">
      <formula>NOT(ISERROR(SEARCH("OK",D50)))</formula>
    </cfRule>
  </conditionalFormatting>
  <conditionalFormatting sqref="D55">
    <cfRule type="containsText" dxfId="124" priority="1" operator="containsText" text="Arkusz jest zwalidowany poprawnie">
      <formula>NOT(ISERROR(SEARCH("Arkusz jest zwalidowany poprawnie",D55)))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7"/>
  <sheetViews>
    <sheetView topLeftCell="A77" workbookViewId="0">
      <selection activeCell="D103" sqref="D103"/>
    </sheetView>
  </sheetViews>
  <sheetFormatPr defaultRowHeight="15" x14ac:dyDescent="0.25"/>
  <cols>
    <col min="2" max="2" width="15" style="6" customWidth="1"/>
    <col min="3" max="3" width="67.7109375" style="6" customWidth="1"/>
    <col min="4" max="4" width="13.5703125" style="6" customWidth="1"/>
    <col min="5" max="5" width="34.85546875" bestFit="1" customWidth="1"/>
  </cols>
  <sheetData>
    <row r="1" spans="2:5" ht="15.75" x14ac:dyDescent="0.25">
      <c r="B1" s="145" t="s">
        <v>329</v>
      </c>
    </row>
    <row r="2" spans="2:5" ht="15.75" x14ac:dyDescent="0.25">
      <c r="B2" s="536" t="s">
        <v>925</v>
      </c>
    </row>
    <row r="3" spans="2:5" ht="15.75" thickBot="1" x14ac:dyDescent="0.3"/>
    <row r="4" spans="2:5" x14ac:dyDescent="0.25">
      <c r="B4" s="1285" t="s">
        <v>797</v>
      </c>
      <c r="C4" s="1286"/>
      <c r="D4" s="695" t="s">
        <v>2</v>
      </c>
    </row>
    <row r="5" spans="2:5" ht="15.75" thickBot="1" x14ac:dyDescent="0.3">
      <c r="B5" s="1287"/>
      <c r="C5" s="1288"/>
      <c r="D5" s="708" t="s">
        <v>145</v>
      </c>
    </row>
    <row r="6" spans="2:5" x14ac:dyDescent="0.25">
      <c r="B6" s="697" t="s">
        <v>798</v>
      </c>
      <c r="C6" s="722" t="s">
        <v>799</v>
      </c>
      <c r="D6" s="699"/>
      <c r="E6" s="602" t="str">
        <f>IF(ISBLANK(D6),"",IF(ISNUMBER(D6),"Weryfikacja wiersza OK","Wartość w kolumnie a musi być liczbą"))</f>
        <v/>
      </c>
    </row>
    <row r="7" spans="2:5" x14ac:dyDescent="0.25">
      <c r="B7" s="136" t="s">
        <v>800</v>
      </c>
      <c r="C7" s="723" t="s">
        <v>801</v>
      </c>
      <c r="D7" s="724"/>
      <c r="E7" s="602" t="str">
        <f t="shared" ref="E7:E70" si="0">IF(ISBLANK(D7),"",IF(ISNUMBER(D7),"Weryfikacja wiersza OK","Wartość w kolumnie a musi być liczbą"))</f>
        <v/>
      </c>
    </row>
    <row r="8" spans="2:5" x14ac:dyDescent="0.25">
      <c r="B8" s="136" t="s">
        <v>802</v>
      </c>
      <c r="C8" s="723" t="s">
        <v>803</v>
      </c>
      <c r="D8" s="724"/>
      <c r="E8" s="602" t="str">
        <f t="shared" si="0"/>
        <v/>
      </c>
    </row>
    <row r="9" spans="2:5" x14ac:dyDescent="0.25">
      <c r="B9" s="136" t="s">
        <v>804</v>
      </c>
      <c r="C9" s="725" t="s">
        <v>805</v>
      </c>
      <c r="D9" s="724"/>
      <c r="E9" s="602" t="str">
        <f t="shared" si="0"/>
        <v/>
      </c>
    </row>
    <row r="10" spans="2:5" x14ac:dyDescent="0.25">
      <c r="B10" s="136" t="s">
        <v>806</v>
      </c>
      <c r="C10" s="725" t="s">
        <v>807</v>
      </c>
      <c r="D10" s="724"/>
      <c r="E10" s="602" t="str">
        <f t="shared" si="0"/>
        <v/>
      </c>
    </row>
    <row r="11" spans="2:5" x14ac:dyDescent="0.25">
      <c r="B11" s="653" t="s">
        <v>808</v>
      </c>
      <c r="C11" s="726" t="s">
        <v>809</v>
      </c>
      <c r="D11" s="724"/>
      <c r="E11" s="602" t="str">
        <f t="shared" si="0"/>
        <v/>
      </c>
    </row>
    <row r="12" spans="2:5" x14ac:dyDescent="0.25">
      <c r="B12" s="653" t="s">
        <v>810</v>
      </c>
      <c r="C12" s="727" t="s">
        <v>811</v>
      </c>
      <c r="D12" s="724"/>
      <c r="E12" s="602" t="str">
        <f t="shared" si="0"/>
        <v/>
      </c>
    </row>
    <row r="13" spans="2:5" x14ac:dyDescent="0.25">
      <c r="B13" s="653" t="s">
        <v>812</v>
      </c>
      <c r="C13" s="728" t="s">
        <v>813</v>
      </c>
      <c r="D13" s="724"/>
      <c r="E13" s="602" t="str">
        <f t="shared" si="0"/>
        <v/>
      </c>
    </row>
    <row r="14" spans="2:5" x14ac:dyDescent="0.25">
      <c r="B14" s="653" t="s">
        <v>814</v>
      </c>
      <c r="C14" s="728"/>
      <c r="D14" s="724"/>
      <c r="E14" s="602" t="str">
        <f>IF(AND(ISBLANK(D14),ISBLANK(C14)),"",IF(AND(ISNUMBER(D14),ISTEXT(C14)),"Weryfikacja wiersza OK","Opis musi być tekstem a wartość w kolumnie A musi być liczbą"))</f>
        <v/>
      </c>
    </row>
    <row r="15" spans="2:5" x14ac:dyDescent="0.25">
      <c r="B15" s="653" t="s">
        <v>815</v>
      </c>
      <c r="C15" s="728"/>
      <c r="D15" s="724"/>
      <c r="E15" s="602" t="str">
        <f>IF(AND(ISBLANK(D15),ISBLANK(C15)),"",IF(AND(ISNUMBER(D15),ISTEXT(C15)),"Weryfikacja wiersza OK","Opis musi być tekstem a wartość w kolumnie A musi być liczbą"))</f>
        <v/>
      </c>
    </row>
    <row r="16" spans="2:5" x14ac:dyDescent="0.25">
      <c r="B16" s="653" t="s">
        <v>816</v>
      </c>
      <c r="C16" s="728"/>
      <c r="D16" s="724"/>
      <c r="E16" s="602" t="str">
        <f>IF(AND(ISBLANK(D16),ISBLANK(C16)),"",IF(AND(ISNUMBER(D16),ISTEXT(C16)),"Weryfikacja wiersza OK","Opis musi być tekstem a wartość w kolumnie A musi być liczbą"))</f>
        <v/>
      </c>
    </row>
    <row r="17" spans="2:5" x14ac:dyDescent="0.25">
      <c r="B17" s="653" t="s">
        <v>817</v>
      </c>
      <c r="C17" s="728"/>
      <c r="D17" s="724"/>
      <c r="E17" s="602" t="str">
        <f>IF(AND(ISBLANK(D17),ISBLANK(C17)),"",IF(AND(ISNUMBER(D17),ISTEXT(C17)),"Weryfikacja wiersza OK","Opis musi być tekstem a wartość w kolumnie A musi być liczbą"))</f>
        <v/>
      </c>
    </row>
    <row r="18" spans="2:5" x14ac:dyDescent="0.25">
      <c r="B18" s="653" t="s">
        <v>818</v>
      </c>
      <c r="C18" s="727" t="s">
        <v>819</v>
      </c>
      <c r="D18" s="724"/>
      <c r="E18" s="602" t="str">
        <f t="shared" si="0"/>
        <v/>
      </c>
    </row>
    <row r="19" spans="2:5" x14ac:dyDescent="0.25">
      <c r="B19" s="653" t="s">
        <v>820</v>
      </c>
      <c r="C19" s="728" t="s">
        <v>821</v>
      </c>
      <c r="D19" s="724"/>
      <c r="E19" s="602" t="str">
        <f t="shared" si="0"/>
        <v/>
      </c>
    </row>
    <row r="20" spans="2:5" x14ac:dyDescent="0.25">
      <c r="B20" s="653" t="s">
        <v>822</v>
      </c>
      <c r="C20" s="728"/>
      <c r="D20" s="724"/>
      <c r="E20" s="602" t="str">
        <f>IF(AND(ISBLANK(D20),ISBLANK(C20)),"",IF(AND(ISNUMBER(D20),ISTEXT(C20)),"Weryfikacja wiersza OK","Opis musi być tekstem a wartość w kolumnie A musi być liczbą"))</f>
        <v/>
      </c>
    </row>
    <row r="21" spans="2:5" x14ac:dyDescent="0.25">
      <c r="B21" s="653" t="s">
        <v>823</v>
      </c>
      <c r="C21" s="728"/>
      <c r="D21" s="724"/>
      <c r="E21" s="602" t="str">
        <f>IF(AND(ISBLANK(D21),ISBLANK(C21)),"",IF(AND(ISNUMBER(D21),ISTEXT(C21)),"Weryfikacja wiersza OK","Opis musi być tekstem a wartość w kolumnie A musi być liczbą"))</f>
        <v/>
      </c>
    </row>
    <row r="22" spans="2:5" x14ac:dyDescent="0.25">
      <c r="B22" s="653" t="s">
        <v>824</v>
      </c>
      <c r="C22" s="728"/>
      <c r="D22" s="724"/>
      <c r="E22" s="602" t="str">
        <f>IF(AND(ISBLANK(D22),ISBLANK(C22)),"",IF(AND(ISNUMBER(D22),ISTEXT(C22)),"Weryfikacja wiersza OK","Opis musi być tekstem a wartość w kolumnie A musi być liczbą"))</f>
        <v/>
      </c>
    </row>
    <row r="23" spans="2:5" x14ac:dyDescent="0.25">
      <c r="B23" s="653" t="s">
        <v>825</v>
      </c>
      <c r="C23" s="728"/>
      <c r="D23" s="724"/>
      <c r="E23" s="602" t="str">
        <f>IF(AND(ISBLANK(D23),ISBLANK(C23)),"",IF(AND(ISNUMBER(D23),ISTEXT(C23)),"Weryfikacja wiersza OK","Opis musi być tekstem a wartość w kolumnie A musi być liczbą"))</f>
        <v/>
      </c>
    </row>
    <row r="24" spans="2:5" x14ac:dyDescent="0.25">
      <c r="B24" s="653" t="s">
        <v>826</v>
      </c>
      <c r="C24" s="725" t="s">
        <v>827</v>
      </c>
      <c r="D24" s="724"/>
      <c r="E24" s="602" t="str">
        <f t="shared" si="0"/>
        <v/>
      </c>
    </row>
    <row r="25" spans="2:5" x14ac:dyDescent="0.25">
      <c r="B25" s="136" t="s">
        <v>828</v>
      </c>
      <c r="C25" s="729" t="s">
        <v>829</v>
      </c>
      <c r="D25" s="724"/>
      <c r="E25" s="602" t="str">
        <f t="shared" si="0"/>
        <v/>
      </c>
    </row>
    <row r="26" spans="2:5" x14ac:dyDescent="0.25">
      <c r="B26" s="136" t="s">
        <v>830</v>
      </c>
      <c r="C26" s="726" t="s">
        <v>831</v>
      </c>
      <c r="D26" s="724"/>
      <c r="E26" s="602" t="str">
        <f t="shared" si="0"/>
        <v/>
      </c>
    </row>
    <row r="27" spans="2:5" x14ac:dyDescent="0.25">
      <c r="B27" s="136" t="s">
        <v>832</v>
      </c>
      <c r="C27" s="727" t="s">
        <v>811</v>
      </c>
      <c r="D27" s="724"/>
      <c r="E27" s="602" t="str">
        <f t="shared" si="0"/>
        <v/>
      </c>
    </row>
    <row r="28" spans="2:5" x14ac:dyDescent="0.25">
      <c r="B28" s="136" t="s">
        <v>833</v>
      </c>
      <c r="C28" s="728" t="s">
        <v>834</v>
      </c>
      <c r="D28" s="724"/>
      <c r="E28" s="602" t="str">
        <f t="shared" si="0"/>
        <v/>
      </c>
    </row>
    <row r="29" spans="2:5" x14ac:dyDescent="0.25">
      <c r="B29" s="136" t="s">
        <v>835</v>
      </c>
      <c r="C29" s="728" t="s">
        <v>836</v>
      </c>
      <c r="D29" s="724"/>
      <c r="E29" s="602" t="str">
        <f t="shared" si="0"/>
        <v/>
      </c>
    </row>
    <row r="30" spans="2:5" x14ac:dyDescent="0.25">
      <c r="B30" s="136" t="s">
        <v>837</v>
      </c>
      <c r="C30" s="728"/>
      <c r="D30" s="724"/>
      <c r="E30" s="602" t="str">
        <f>IF(AND(ISBLANK(D30),ISBLANK(C30)),"",IF(AND(ISNUMBER(D30),ISTEXT(C30)),"Weryfikacja wiersza OK","Opis musi być tekstem a wartość w kolumnie A musi być liczbą"))</f>
        <v/>
      </c>
    </row>
    <row r="31" spans="2:5" x14ac:dyDescent="0.25">
      <c r="B31" s="136" t="s">
        <v>838</v>
      </c>
      <c r="C31" s="727" t="s">
        <v>819</v>
      </c>
      <c r="D31" s="724"/>
      <c r="E31" s="602" t="str">
        <f t="shared" si="0"/>
        <v/>
      </c>
    </row>
    <row r="32" spans="2:5" x14ac:dyDescent="0.25">
      <c r="B32" s="136" t="s">
        <v>839</v>
      </c>
      <c r="C32" s="728" t="s">
        <v>840</v>
      </c>
      <c r="D32" s="724"/>
      <c r="E32" s="602" t="str">
        <f t="shared" si="0"/>
        <v/>
      </c>
    </row>
    <row r="33" spans="2:5" x14ac:dyDescent="0.25">
      <c r="B33" s="136" t="s">
        <v>841</v>
      </c>
      <c r="C33" s="728"/>
      <c r="D33" s="724"/>
      <c r="E33" s="602" t="str">
        <f>IF(AND(ISBLANK(D33),ISBLANK(C33)),"",IF(AND(ISNUMBER(D33),ISTEXT(C33)),"Weryfikacja wiersza OK","Opis musi być tekstem a wartość w kolumnie A musi być liczbą"))</f>
        <v/>
      </c>
    </row>
    <row r="34" spans="2:5" x14ac:dyDescent="0.25">
      <c r="B34" s="136" t="s">
        <v>842</v>
      </c>
      <c r="C34" s="728"/>
      <c r="D34" s="724"/>
      <c r="E34" s="602" t="str">
        <f>IF(AND(ISBLANK(D34),ISBLANK(C34)),"",IF(AND(ISNUMBER(D34),ISTEXT(C34)),"Weryfikacja wiersza OK","Opis musi być tekstem a wartość w kolumnie A musi być liczbą"))</f>
        <v/>
      </c>
    </row>
    <row r="35" spans="2:5" x14ac:dyDescent="0.25">
      <c r="B35" s="653" t="s">
        <v>843</v>
      </c>
      <c r="C35" s="729" t="s">
        <v>844</v>
      </c>
      <c r="D35" s="724"/>
      <c r="E35" s="602" t="str">
        <f t="shared" si="0"/>
        <v/>
      </c>
    </row>
    <row r="36" spans="2:5" x14ac:dyDescent="0.25">
      <c r="B36" s="136" t="s">
        <v>845</v>
      </c>
      <c r="C36" s="725" t="s">
        <v>846</v>
      </c>
      <c r="D36" s="724"/>
      <c r="E36" s="602" t="str">
        <f t="shared" si="0"/>
        <v/>
      </c>
    </row>
    <row r="37" spans="2:5" x14ac:dyDescent="0.25">
      <c r="B37" s="136" t="s">
        <v>847</v>
      </c>
      <c r="C37" s="726" t="s">
        <v>848</v>
      </c>
      <c r="D37" s="724"/>
      <c r="E37" s="602" t="str">
        <f t="shared" si="0"/>
        <v/>
      </c>
    </row>
    <row r="38" spans="2:5" x14ac:dyDescent="0.25">
      <c r="B38" s="136" t="s">
        <v>849</v>
      </c>
      <c r="C38" s="727" t="s">
        <v>811</v>
      </c>
      <c r="D38" s="724"/>
      <c r="E38" s="602" t="str">
        <f t="shared" si="0"/>
        <v/>
      </c>
    </row>
    <row r="39" spans="2:5" x14ac:dyDescent="0.25">
      <c r="B39" s="136" t="s">
        <v>850</v>
      </c>
      <c r="C39" s="728"/>
      <c r="D39" s="724"/>
      <c r="E39" s="602" t="str">
        <f>IF(AND(ISBLANK(D39),ISBLANK(C39)),"",IF(AND(ISNUMBER(D39),ISTEXT(C39)),"Weryfikacja wiersza OK","Opis musi być tekstem a wartość w kolumnie A musi być liczbą"))</f>
        <v/>
      </c>
    </row>
    <row r="40" spans="2:5" x14ac:dyDescent="0.25">
      <c r="B40" s="136" t="s">
        <v>851</v>
      </c>
      <c r="C40" s="728"/>
      <c r="D40" s="724"/>
      <c r="E40" s="602" t="str">
        <f>IF(AND(ISBLANK(D40),ISBLANK(C40)),"",IF(AND(ISNUMBER(D40),ISTEXT(C40)),"Weryfikacja wiersza OK","Opis musi być tekstem a wartość w kolumnie A musi być liczbą"))</f>
        <v/>
      </c>
    </row>
    <row r="41" spans="2:5" x14ac:dyDescent="0.25">
      <c r="B41" s="136" t="s">
        <v>852</v>
      </c>
      <c r="C41" s="728"/>
      <c r="D41" s="724"/>
      <c r="E41" s="602" t="str">
        <f>IF(AND(ISBLANK(D41),ISBLANK(C41)),"",IF(AND(ISNUMBER(D41),ISTEXT(C41)),"Weryfikacja wiersza OK","Opis musi być tekstem a wartość w kolumnie A musi być liczbą"))</f>
        <v/>
      </c>
    </row>
    <row r="42" spans="2:5" x14ac:dyDescent="0.25">
      <c r="B42" s="136" t="s">
        <v>853</v>
      </c>
      <c r="C42" s="728"/>
      <c r="D42" s="724"/>
      <c r="E42" s="602" t="str">
        <f>IF(AND(ISBLANK(D42),ISBLANK(C42)),"",IF(AND(ISNUMBER(D42),ISTEXT(C42)),"Weryfikacja wiersza OK","Opis musi być tekstem a wartość w kolumnie A musi być liczbą"))</f>
        <v/>
      </c>
    </row>
    <row r="43" spans="2:5" x14ac:dyDescent="0.25">
      <c r="B43" s="136" t="s">
        <v>854</v>
      </c>
      <c r="C43" s="728"/>
      <c r="D43" s="724"/>
      <c r="E43" s="602" t="str">
        <f>IF(AND(ISBLANK(D43),ISBLANK(C43)),"",IF(AND(ISNUMBER(D43),ISTEXT(C43)),"Weryfikacja wiersza OK","Opis musi być tekstem a wartość w kolumnie A musi być liczbą"))</f>
        <v/>
      </c>
    </row>
    <row r="44" spans="2:5" x14ac:dyDescent="0.25">
      <c r="B44" s="136" t="s">
        <v>855</v>
      </c>
      <c r="C44" s="727" t="s">
        <v>819</v>
      </c>
      <c r="D44" s="724"/>
      <c r="E44" s="602" t="str">
        <f t="shared" si="0"/>
        <v/>
      </c>
    </row>
    <row r="45" spans="2:5" x14ac:dyDescent="0.25">
      <c r="B45" s="136" t="s">
        <v>856</v>
      </c>
      <c r="C45" s="728" t="s">
        <v>857</v>
      </c>
      <c r="D45" s="724"/>
      <c r="E45" s="602" t="str">
        <f t="shared" si="0"/>
        <v/>
      </c>
    </row>
    <row r="46" spans="2:5" x14ac:dyDescent="0.25">
      <c r="B46" s="136" t="s">
        <v>858</v>
      </c>
      <c r="C46" s="728"/>
      <c r="D46" s="724"/>
      <c r="E46" s="602" t="str">
        <f>IF(AND(ISBLANK(D46),ISBLANK(C46)),"",IF(AND(ISNUMBER(D46),ISTEXT(C46)),"Weryfikacja wiersza OK","Opis musi być tekstem a wartość w kolumnie A musi być liczbą"))</f>
        <v/>
      </c>
    </row>
    <row r="47" spans="2:5" x14ac:dyDescent="0.25">
      <c r="B47" s="136" t="s">
        <v>859</v>
      </c>
      <c r="C47" s="728"/>
      <c r="D47" s="724"/>
      <c r="E47" s="602" t="str">
        <f>IF(AND(ISBLANK(D47),ISBLANK(C47)),"",IF(AND(ISNUMBER(D47),ISTEXT(C47)),"Weryfikacja wiersza OK","Opis musi być tekstem a wartość w kolumnie A musi być liczbą"))</f>
        <v/>
      </c>
    </row>
    <row r="48" spans="2:5" x14ac:dyDescent="0.25">
      <c r="B48" s="136" t="s">
        <v>860</v>
      </c>
      <c r="C48" s="728"/>
      <c r="D48" s="724"/>
      <c r="E48" s="602" t="str">
        <f>IF(AND(ISBLANK(D48),ISBLANK(C48)),"",IF(AND(ISNUMBER(D48),ISTEXT(C48)),"Weryfikacja wiersza OK","Opis musi być tekstem a wartość w kolumnie A musi być liczbą"))</f>
        <v/>
      </c>
    </row>
    <row r="49" spans="2:5" x14ac:dyDescent="0.25">
      <c r="B49" s="136" t="s">
        <v>861</v>
      </c>
      <c r="C49" s="728"/>
      <c r="D49" s="724"/>
      <c r="E49" s="602" t="str">
        <f>IF(AND(ISBLANK(D49),ISBLANK(C49)),"",IF(AND(ISNUMBER(D49),ISTEXT(C49)),"Weryfikacja wiersza OK","Opis musi być tekstem a wartość w kolumnie A musi być liczbą"))</f>
        <v/>
      </c>
    </row>
    <row r="50" spans="2:5" x14ac:dyDescent="0.25">
      <c r="B50" s="653" t="s">
        <v>862</v>
      </c>
      <c r="C50" s="725" t="s">
        <v>863</v>
      </c>
      <c r="D50" s="724"/>
      <c r="E50" s="602" t="str">
        <f t="shared" si="0"/>
        <v/>
      </c>
    </row>
    <row r="51" spans="2:5" x14ac:dyDescent="0.25">
      <c r="B51" s="653" t="s">
        <v>864</v>
      </c>
      <c r="C51" s="725" t="s">
        <v>865</v>
      </c>
      <c r="D51" s="724"/>
      <c r="E51" s="602" t="str">
        <f t="shared" si="0"/>
        <v/>
      </c>
    </row>
    <row r="52" spans="2:5" x14ac:dyDescent="0.25">
      <c r="B52" s="653" t="s">
        <v>866</v>
      </c>
      <c r="C52" s="730" t="s">
        <v>867</v>
      </c>
      <c r="D52" s="724"/>
      <c r="E52" s="602" t="str">
        <f t="shared" si="0"/>
        <v/>
      </c>
    </row>
    <row r="53" spans="2:5" x14ac:dyDescent="0.25">
      <c r="B53" s="653" t="s">
        <v>868</v>
      </c>
      <c r="C53" s="727" t="s">
        <v>869</v>
      </c>
      <c r="D53" s="724"/>
      <c r="E53" s="602" t="str">
        <f t="shared" si="0"/>
        <v/>
      </c>
    </row>
    <row r="54" spans="2:5" x14ac:dyDescent="0.25">
      <c r="B54" s="653" t="s">
        <v>870</v>
      </c>
      <c r="C54" s="727" t="s">
        <v>871</v>
      </c>
      <c r="D54" s="724"/>
      <c r="E54" s="602" t="str">
        <f t="shared" si="0"/>
        <v/>
      </c>
    </row>
    <row r="55" spans="2:5" x14ac:dyDescent="0.25">
      <c r="B55" s="653" t="s">
        <v>872</v>
      </c>
      <c r="C55" s="730" t="s">
        <v>873</v>
      </c>
      <c r="D55" s="724"/>
      <c r="E55" s="602" t="str">
        <f t="shared" si="0"/>
        <v/>
      </c>
    </row>
    <row r="56" spans="2:5" x14ac:dyDescent="0.25">
      <c r="B56" s="653" t="s">
        <v>874</v>
      </c>
      <c r="C56" s="730" t="s">
        <v>875</v>
      </c>
      <c r="D56" s="724"/>
      <c r="E56" s="602" t="str">
        <f t="shared" si="0"/>
        <v/>
      </c>
    </row>
    <row r="57" spans="2:5" x14ac:dyDescent="0.25">
      <c r="B57" s="653" t="s">
        <v>876</v>
      </c>
      <c r="C57" s="727" t="s">
        <v>811</v>
      </c>
      <c r="D57" s="724"/>
      <c r="E57" s="602" t="str">
        <f t="shared" si="0"/>
        <v/>
      </c>
    </row>
    <row r="58" spans="2:5" x14ac:dyDescent="0.25">
      <c r="B58" s="653" t="s">
        <v>877</v>
      </c>
      <c r="C58" s="728" t="s">
        <v>878</v>
      </c>
      <c r="D58" s="724"/>
      <c r="E58" s="602" t="str">
        <f t="shared" si="0"/>
        <v/>
      </c>
    </row>
    <row r="59" spans="2:5" x14ac:dyDescent="0.25">
      <c r="B59" s="653" t="s">
        <v>879</v>
      </c>
      <c r="C59" s="728"/>
      <c r="D59" s="724"/>
      <c r="E59" s="602" t="str">
        <f>IF(AND(ISBLANK(D59),ISBLANK(C59)),"",IF(AND(ISNUMBER(D59),ISTEXT(C59)),"Weryfikacja wiersza OK","Opis musi być tekstem a wartość w kolumnie A musi być liczbą"))</f>
        <v/>
      </c>
    </row>
    <row r="60" spans="2:5" x14ac:dyDescent="0.25">
      <c r="B60" s="653" t="s">
        <v>880</v>
      </c>
      <c r="C60" s="728"/>
      <c r="D60" s="724"/>
      <c r="E60" s="602" t="str">
        <f>IF(AND(ISBLANK(D60),ISBLANK(C60)),"",IF(AND(ISNUMBER(D60),ISTEXT(C60)),"Weryfikacja wiersza OK","Opis musi być tekstem a wartość w kolumnie A musi być liczbą"))</f>
        <v/>
      </c>
    </row>
    <row r="61" spans="2:5" x14ac:dyDescent="0.25">
      <c r="B61" s="653" t="s">
        <v>881</v>
      </c>
      <c r="C61" s="728"/>
      <c r="D61" s="724"/>
      <c r="E61" s="602" t="str">
        <f>IF(AND(ISBLANK(D61),ISBLANK(C61)),"",IF(AND(ISNUMBER(D61),ISTEXT(C61)),"Weryfikacja wiersza OK","Opis musi być tekstem a wartość w kolumnie A musi być liczbą"))</f>
        <v/>
      </c>
    </row>
    <row r="62" spans="2:5" x14ac:dyDescent="0.25">
      <c r="B62" s="653" t="s">
        <v>882</v>
      </c>
      <c r="C62" s="727" t="s">
        <v>819</v>
      </c>
      <c r="D62" s="724"/>
      <c r="E62" s="602" t="str">
        <f t="shared" si="0"/>
        <v/>
      </c>
    </row>
    <row r="63" spans="2:5" x14ac:dyDescent="0.25">
      <c r="B63" s="653" t="s">
        <v>883</v>
      </c>
      <c r="C63" s="728"/>
      <c r="D63" s="724"/>
      <c r="E63" s="602" t="str">
        <f>IF(AND(ISBLANK(D63),ISBLANK(C63)),"",IF(AND(ISNUMBER(D63),ISTEXT(C63)),"Weryfikacja wiersza OK","Opis musi być tekstem a wartość w kolumnie A musi być liczbą"))</f>
        <v/>
      </c>
    </row>
    <row r="64" spans="2:5" x14ac:dyDescent="0.25">
      <c r="B64" s="653" t="s">
        <v>884</v>
      </c>
      <c r="C64" s="728"/>
      <c r="D64" s="724"/>
      <c r="E64" s="602" t="str">
        <f>IF(AND(ISBLANK(D64),ISBLANK(C64)),"",IF(AND(ISNUMBER(D64),ISTEXT(C64)),"Weryfikacja wiersza OK","Opis musi być tekstem a wartość w kolumnie A musi być liczbą"))</f>
        <v/>
      </c>
    </row>
    <row r="65" spans="2:5" x14ac:dyDescent="0.25">
      <c r="B65" s="653" t="s">
        <v>885</v>
      </c>
      <c r="C65" s="728"/>
      <c r="D65" s="724"/>
      <c r="E65" s="602" t="str">
        <f>IF(AND(ISBLANK(D65),ISBLANK(C65)),"",IF(AND(ISNUMBER(D65),ISTEXT(C65)),"Weryfikacja wiersza OK","Opis musi być tekstem a wartość w kolumnie A musi być liczbą"))</f>
        <v/>
      </c>
    </row>
    <row r="66" spans="2:5" x14ac:dyDescent="0.25">
      <c r="B66" s="653" t="s">
        <v>886</v>
      </c>
      <c r="C66" s="728"/>
      <c r="D66" s="724"/>
      <c r="E66" s="602" t="str">
        <f>IF(AND(ISBLANK(D66),ISBLANK(C66)),"",IF(AND(ISNUMBER(D66),ISTEXT(C66)),"Weryfikacja wiersza OK","Opis musi być tekstem a wartość w kolumnie A musi być liczbą"))</f>
        <v/>
      </c>
    </row>
    <row r="67" spans="2:5" x14ac:dyDescent="0.25">
      <c r="B67" s="653" t="s">
        <v>887</v>
      </c>
      <c r="C67" s="730" t="s">
        <v>888</v>
      </c>
      <c r="D67" s="724"/>
      <c r="E67" s="602" t="str">
        <f t="shared" si="0"/>
        <v/>
      </c>
    </row>
    <row r="68" spans="2:5" x14ac:dyDescent="0.25">
      <c r="B68" s="653" t="s">
        <v>889</v>
      </c>
      <c r="C68" s="730" t="s">
        <v>890</v>
      </c>
      <c r="D68" s="724"/>
      <c r="E68" s="602" t="str">
        <f t="shared" si="0"/>
        <v/>
      </c>
    </row>
    <row r="69" spans="2:5" x14ac:dyDescent="0.25">
      <c r="B69" s="653" t="s">
        <v>891</v>
      </c>
      <c r="C69" s="727" t="s">
        <v>869</v>
      </c>
      <c r="D69" s="724"/>
      <c r="E69" s="602" t="str">
        <f t="shared" si="0"/>
        <v/>
      </c>
    </row>
    <row r="70" spans="2:5" x14ac:dyDescent="0.25">
      <c r="B70" s="653" t="s">
        <v>892</v>
      </c>
      <c r="C70" s="727" t="s">
        <v>871</v>
      </c>
      <c r="D70" s="724"/>
      <c r="E70" s="602" t="str">
        <f t="shared" si="0"/>
        <v/>
      </c>
    </row>
    <row r="71" spans="2:5" x14ac:dyDescent="0.25">
      <c r="B71" s="653" t="s">
        <v>893</v>
      </c>
      <c r="C71" s="730" t="s">
        <v>894</v>
      </c>
      <c r="D71" s="724"/>
      <c r="E71" s="602" t="str">
        <f t="shared" ref="E71:E92" si="1">IF(ISBLANK(D71),"",IF(ISNUMBER(D71),"Weryfikacja wiersza OK","Wartość w kolumnie a musi być liczbą"))</f>
        <v/>
      </c>
    </row>
    <row r="72" spans="2:5" x14ac:dyDescent="0.25">
      <c r="B72" s="653" t="s">
        <v>895</v>
      </c>
      <c r="C72" s="730" t="s">
        <v>896</v>
      </c>
      <c r="D72" s="724"/>
      <c r="E72" s="602" t="str">
        <f t="shared" si="1"/>
        <v/>
      </c>
    </row>
    <row r="73" spans="2:5" x14ac:dyDescent="0.25">
      <c r="B73" s="653" t="s">
        <v>897</v>
      </c>
      <c r="C73" s="727" t="s">
        <v>811</v>
      </c>
      <c r="D73" s="724"/>
      <c r="E73" s="602" t="str">
        <f t="shared" si="1"/>
        <v/>
      </c>
    </row>
    <row r="74" spans="2:5" x14ac:dyDescent="0.25">
      <c r="B74" s="653" t="s">
        <v>898</v>
      </c>
      <c r="C74" s="728" t="s">
        <v>899</v>
      </c>
      <c r="D74" s="724"/>
      <c r="E74" s="602" t="str">
        <f t="shared" si="1"/>
        <v/>
      </c>
    </row>
    <row r="75" spans="2:5" x14ac:dyDescent="0.25">
      <c r="B75" s="653" t="s">
        <v>900</v>
      </c>
      <c r="C75" s="728"/>
      <c r="D75" s="724"/>
      <c r="E75" s="602" t="str">
        <f>IF(AND(ISBLANK(D75),ISBLANK(C75)),"",IF(AND(ISNUMBER(D75),ISTEXT(C75)),"Weryfikacja wiersza OK","Opis musi być tekstem a wartość w kolumnie A musi być liczbą"))</f>
        <v/>
      </c>
    </row>
    <row r="76" spans="2:5" x14ac:dyDescent="0.25">
      <c r="B76" s="653" t="s">
        <v>901</v>
      </c>
      <c r="C76" s="728"/>
      <c r="D76" s="724"/>
      <c r="E76" s="602" t="str">
        <f>IF(AND(ISBLANK(D76),ISBLANK(C76)),"",IF(AND(ISNUMBER(D76),ISTEXT(C76)),"Weryfikacja wiersza OK","Opis musi być tekstem a wartość w kolumnie A musi być liczbą"))</f>
        <v/>
      </c>
    </row>
    <row r="77" spans="2:5" x14ac:dyDescent="0.25">
      <c r="B77" s="653" t="s">
        <v>902</v>
      </c>
      <c r="C77" s="728"/>
      <c r="D77" s="724"/>
      <c r="E77" s="602" t="str">
        <f>IF(AND(ISBLANK(D77),ISBLANK(C77)),"",IF(AND(ISNUMBER(D77),ISTEXT(C77)),"Weryfikacja wiersza OK","Opis musi być tekstem a wartość w kolumnie A musi być liczbą"))</f>
        <v/>
      </c>
    </row>
    <row r="78" spans="2:5" x14ac:dyDescent="0.25">
      <c r="B78" s="653" t="s">
        <v>903</v>
      </c>
      <c r="C78" s="728"/>
      <c r="D78" s="724"/>
      <c r="E78" s="602" t="str">
        <f>IF(AND(ISBLANK(D78),ISBLANK(C78)),"",IF(AND(ISNUMBER(D78),ISTEXT(C78)),"Weryfikacja wiersza OK","Opis musi być tekstem a wartość w kolumnie A musi być liczbą"))</f>
        <v/>
      </c>
    </row>
    <row r="79" spans="2:5" x14ac:dyDescent="0.25">
      <c r="B79" s="653" t="s">
        <v>904</v>
      </c>
      <c r="C79" s="727" t="s">
        <v>819</v>
      </c>
      <c r="D79" s="724"/>
      <c r="E79" s="602" t="str">
        <f t="shared" si="1"/>
        <v/>
      </c>
    </row>
    <row r="80" spans="2:5" x14ac:dyDescent="0.25">
      <c r="B80" s="653" t="s">
        <v>905</v>
      </c>
      <c r="C80" s="728"/>
      <c r="D80" s="724"/>
      <c r="E80" s="602" t="str">
        <f>IF(AND(ISBLANK(D80),ISBLANK(C80)),"",IF(AND(ISNUMBER(D80),ISTEXT(C80)),"Weryfikacja wiersza OK","Opis musi być tekstem a wartość w kolumnie A musi być liczbą"))</f>
        <v/>
      </c>
    </row>
    <row r="81" spans="2:5" x14ac:dyDescent="0.25">
      <c r="B81" s="653" t="s">
        <v>906</v>
      </c>
      <c r="C81" s="728"/>
      <c r="D81" s="724"/>
      <c r="E81" s="602" t="str">
        <f>IF(AND(ISBLANK(D81),ISBLANK(C81)),"",IF(AND(ISNUMBER(D81),ISTEXT(C81)),"Weryfikacja wiersza OK","Opis musi być tekstem a wartość w kolumnie A musi być liczbą"))</f>
        <v/>
      </c>
    </row>
    <row r="82" spans="2:5" x14ac:dyDescent="0.25">
      <c r="B82" s="653" t="s">
        <v>907</v>
      </c>
      <c r="C82" s="728"/>
      <c r="D82" s="724"/>
      <c r="E82" s="602" t="str">
        <f>IF(AND(ISBLANK(D82),ISBLANK(C82)),"",IF(AND(ISNUMBER(D82),ISTEXT(C82)),"Weryfikacja wiersza OK","Opis musi być tekstem a wartość w kolumnie A musi być liczbą"))</f>
        <v/>
      </c>
    </row>
    <row r="83" spans="2:5" x14ac:dyDescent="0.25">
      <c r="B83" s="653" t="s">
        <v>908</v>
      </c>
      <c r="C83" s="728"/>
      <c r="D83" s="724"/>
      <c r="E83" s="602" t="str">
        <f>IF(AND(ISBLANK(D83),ISBLANK(C83)),"",IF(AND(ISNUMBER(D83),ISTEXT(C83)),"Weryfikacja wiersza OK","Opis musi być tekstem a wartość w kolumnie A musi być liczbą"))</f>
        <v/>
      </c>
    </row>
    <row r="84" spans="2:5" x14ac:dyDescent="0.25">
      <c r="B84" s="653" t="s">
        <v>909</v>
      </c>
      <c r="C84" s="728"/>
      <c r="D84" s="724"/>
      <c r="E84" s="602" t="str">
        <f>IF(AND(ISBLANK(D84),ISBLANK(C84)),"",IF(AND(ISNUMBER(D84),ISTEXT(C84)),"Weryfikacja wiersza OK","Opis musi być tekstem a wartość w kolumnie A musi być liczbą"))</f>
        <v/>
      </c>
    </row>
    <row r="85" spans="2:5" x14ac:dyDescent="0.25">
      <c r="B85" s="653" t="s">
        <v>910</v>
      </c>
      <c r="C85" s="730" t="s">
        <v>911</v>
      </c>
      <c r="D85" s="724"/>
      <c r="E85" s="602" t="str">
        <f t="shared" si="1"/>
        <v/>
      </c>
    </row>
    <row r="86" spans="2:5" x14ac:dyDescent="0.25">
      <c r="B86" s="653" t="s">
        <v>912</v>
      </c>
      <c r="C86" s="731" t="s">
        <v>913</v>
      </c>
      <c r="D86" s="724"/>
      <c r="E86" s="602" t="str">
        <f t="shared" si="1"/>
        <v/>
      </c>
    </row>
    <row r="87" spans="2:5" x14ac:dyDescent="0.25">
      <c r="B87" s="136" t="s">
        <v>914</v>
      </c>
      <c r="C87" s="725" t="s">
        <v>915</v>
      </c>
      <c r="D87" s="724"/>
      <c r="E87" s="602" t="str">
        <f t="shared" si="1"/>
        <v/>
      </c>
    </row>
    <row r="88" spans="2:5" x14ac:dyDescent="0.25">
      <c r="B88" s="136" t="s">
        <v>916</v>
      </c>
      <c r="C88" s="732" t="s">
        <v>917</v>
      </c>
      <c r="D88" s="724"/>
      <c r="E88" s="602" t="str">
        <f t="shared" si="1"/>
        <v/>
      </c>
    </row>
    <row r="89" spans="2:5" x14ac:dyDescent="0.25">
      <c r="B89" s="136" t="s">
        <v>918</v>
      </c>
      <c r="C89" s="732" t="s">
        <v>919</v>
      </c>
      <c r="D89" s="724"/>
      <c r="E89" s="602" t="str">
        <f t="shared" si="1"/>
        <v/>
      </c>
    </row>
    <row r="90" spans="2:5" x14ac:dyDescent="0.25">
      <c r="B90" s="136" t="s">
        <v>926</v>
      </c>
      <c r="C90" s="732" t="s">
        <v>920</v>
      </c>
      <c r="D90" s="724"/>
      <c r="E90" s="602" t="str">
        <f t="shared" si="1"/>
        <v/>
      </c>
    </row>
    <row r="91" spans="2:5" x14ac:dyDescent="0.25">
      <c r="B91" s="136" t="s">
        <v>921</v>
      </c>
      <c r="C91" s="725" t="s">
        <v>922</v>
      </c>
      <c r="D91" s="724"/>
      <c r="E91" s="602" t="str">
        <f t="shared" si="1"/>
        <v/>
      </c>
    </row>
    <row r="92" spans="2:5" ht="30.75" thickBot="1" x14ac:dyDescent="0.3">
      <c r="B92" s="705" t="s">
        <v>923</v>
      </c>
      <c r="C92" s="733" t="s">
        <v>924</v>
      </c>
      <c r="D92" s="734"/>
      <c r="E92" s="602" t="str">
        <f t="shared" si="1"/>
        <v/>
      </c>
    </row>
    <row r="94" spans="2:5" x14ac:dyDescent="0.25">
      <c r="C94" s="2" t="s">
        <v>3590</v>
      </c>
    </row>
    <row r="95" spans="2:5" x14ac:dyDescent="0.25">
      <c r="C95" s="6" t="s">
        <v>808</v>
      </c>
      <c r="D95" s="6" t="str">
        <f>IF(D11="","",IF(ROUND(D12-D18,2)=ROUND(D11,2),"OK","Błąd sumy częściowej"))</f>
        <v/>
      </c>
    </row>
    <row r="96" spans="2:5" x14ac:dyDescent="0.25">
      <c r="C96" s="6" t="s">
        <v>810</v>
      </c>
      <c r="D96" s="6" t="str">
        <f>IF(D12="","",IF(ROUND(SUM(D13:D17),2)=ROUND(D12,2),"OK","Błąd sumy częściowej"))</f>
        <v/>
      </c>
    </row>
    <row r="97" spans="3:4" x14ac:dyDescent="0.25">
      <c r="C97" s="533" t="s">
        <v>818</v>
      </c>
      <c r="D97" s="6" t="str">
        <f>IF(D18="","",IF(ROUND(SUM(D19:D23),2)=ROUND(D18,2),"OK","Błąd sumy częściowej"))</f>
        <v/>
      </c>
    </row>
    <row r="98" spans="3:4" x14ac:dyDescent="0.25">
      <c r="C98" s="533" t="s">
        <v>826</v>
      </c>
      <c r="D98" s="6" t="str">
        <f>IF(D24="","",IF(ROUND(D10+D12-D18,2)=ROUND(D24,2),"OK","Błąd sumy częściowej"))</f>
        <v/>
      </c>
    </row>
    <row r="99" spans="3:4" x14ac:dyDescent="0.25">
      <c r="C99" s="6" t="s">
        <v>830</v>
      </c>
      <c r="D99" s="6" t="str">
        <f>IF(D26="","",IF(ROUND(D27-D31,2)=ROUND(D26,2),"OK","Błąd sumy częściowej"))</f>
        <v/>
      </c>
    </row>
    <row r="100" spans="3:4" x14ac:dyDescent="0.25">
      <c r="C100" s="6" t="s">
        <v>832</v>
      </c>
      <c r="D100" s="6" t="str">
        <f>IF(D27="","",IF(ROUND(SUM(D28:D30),2)=ROUND(D27,2),"OK","Błąd sumy częściowej"))</f>
        <v/>
      </c>
    </row>
    <row r="101" spans="3:4" x14ac:dyDescent="0.25">
      <c r="C101" s="6" t="s">
        <v>838</v>
      </c>
      <c r="D101" s="6" t="str">
        <f>IF(D31="","",IF(ROUND(SUM(D32:D34),2)=ROUND(D31,2),"OK","Błąd sumy częściowej"))</f>
        <v/>
      </c>
    </row>
    <row r="102" spans="3:4" x14ac:dyDescent="0.25">
      <c r="C102" s="6" t="s">
        <v>843</v>
      </c>
      <c r="D102" s="6" t="str">
        <f>IF(D35="","",IF(ROUND(D25+D27-D31,2)=ROUND(D35,2),"OK","Błąd sumy częściowej"))</f>
        <v/>
      </c>
    </row>
    <row r="103" spans="3:4" x14ac:dyDescent="0.25">
      <c r="C103" s="6" t="s">
        <v>847</v>
      </c>
      <c r="D103" s="6" t="str">
        <f>IF(D37="","",IF(ROUND(D38-D44,2)=ROUND(D37,2),"OK","Błąd sumy częściowej"))</f>
        <v/>
      </c>
    </row>
    <row r="104" spans="3:4" x14ac:dyDescent="0.25">
      <c r="C104" s="6" t="s">
        <v>849</v>
      </c>
      <c r="D104" s="6" t="str">
        <f>IF(D38="","",IF(ROUND(SUM(D39:D43),2)=ROUND(D38,2),"OK","Błąd sumy częściowej"))</f>
        <v/>
      </c>
    </row>
    <row r="105" spans="3:4" x14ac:dyDescent="0.25">
      <c r="C105" s="6" t="s">
        <v>855</v>
      </c>
      <c r="D105" s="6" t="str">
        <f>IF(D44="","",IF(ROUND(SUM(D45:D49),2)=ROUND(D44,2),"OK","Błąd sumy częściowej"))</f>
        <v/>
      </c>
    </row>
    <row r="106" spans="3:4" x14ac:dyDescent="0.25">
      <c r="C106" s="6" t="s">
        <v>862</v>
      </c>
      <c r="D106" s="6" t="str">
        <f>IF(D50="","",IF(ROUND(D36+D37,2)=ROUND(D50,2),"OK","Błąd sumy częściowej"))</f>
        <v/>
      </c>
    </row>
    <row r="107" spans="3:4" x14ac:dyDescent="0.25">
      <c r="C107" s="6" t="s">
        <v>874</v>
      </c>
      <c r="D107" s="6" t="str">
        <f>IF(D56="","",IF(ROUND(D57-D62,2)=ROUND(D56,2),"OK","Błąd sumy częściowej"))</f>
        <v/>
      </c>
    </row>
    <row r="108" spans="3:4" x14ac:dyDescent="0.25">
      <c r="C108" s="6" t="s">
        <v>876</v>
      </c>
      <c r="D108" s="6" t="str">
        <f>IF(D57="","",IF(ROUND(SUM(D58:D61),2)=ROUND(D57,2),"OK","Błąd sumy częściowej"))</f>
        <v/>
      </c>
    </row>
    <row r="109" spans="3:4" x14ac:dyDescent="0.25">
      <c r="C109" s="6" t="s">
        <v>882</v>
      </c>
      <c r="D109" s="6" t="str">
        <f>IF(D62="","",IF(ROUND(SUM(D63:D66),2)=ROUND(D62,2),"OK","Błąd sumy częściowej"))</f>
        <v/>
      </c>
    </row>
    <row r="110" spans="3:4" x14ac:dyDescent="0.25">
      <c r="C110" s="6" t="s">
        <v>887</v>
      </c>
      <c r="D110" s="6" t="str">
        <f>IF(D67="","",IF(ROUND(D55+D56,2)=ROUND(D67,2),"OK","Błąd sumy częściowej"))</f>
        <v/>
      </c>
    </row>
    <row r="111" spans="3:4" x14ac:dyDescent="0.25">
      <c r="C111" s="6" t="s">
        <v>895</v>
      </c>
      <c r="D111" s="6" t="str">
        <f>IF(D72="","",IF(ROUND(D73-D79,2)=ROUND(D72,2),"OK","Błąd sumy częściowej"))</f>
        <v/>
      </c>
    </row>
    <row r="112" spans="3:4" x14ac:dyDescent="0.25">
      <c r="C112" s="6" t="s">
        <v>897</v>
      </c>
      <c r="D112" s="6" t="str">
        <f>IF(D73="","",IF(ROUND(SUM(D74:D78),2)=ROUND(D73,2),"OK","Błąd sumy częściowej"))</f>
        <v/>
      </c>
    </row>
    <row r="113" spans="3:4" x14ac:dyDescent="0.25">
      <c r="C113" s="6" t="s">
        <v>904</v>
      </c>
      <c r="D113" s="6" t="str">
        <f>IF(D79="","",IF(ROUND(SUM(D80:D84),2)=ROUND(D79,2),"OK","Błąd sumy częściowej"))</f>
        <v/>
      </c>
    </row>
    <row r="114" spans="3:4" x14ac:dyDescent="0.25">
      <c r="C114" s="6" t="s">
        <v>910</v>
      </c>
      <c r="D114" s="6" t="str">
        <f>IF(D85="","",IF(ROUND(SUM(D71:D72),2)=ROUND(D85,2),"OK","Błąd sumy częściowej"))</f>
        <v/>
      </c>
    </row>
    <row r="115" spans="3:4" x14ac:dyDescent="0.25">
      <c r="C115" s="6" t="s">
        <v>921</v>
      </c>
      <c r="D115" s="6" t="str">
        <f>IF(D91="","",IF(ROUND(D24+D35+D50+D67+D85+D88+D89+D90,2)=ROUND(D91,2),"OK","Błąd sumy częściowej"))</f>
        <v/>
      </c>
    </row>
    <row r="117" spans="3:4" x14ac:dyDescent="0.25">
      <c r="C117" s="18" t="s">
        <v>3617</v>
      </c>
      <c r="D117" s="601" t="str">
        <f>IF(COUNTBLANK(E6:E92)=87,"",IF(AND(COUNTIF(E6:E92,"Weryfikacja wiersza OK")=87,COUNTIF(D95:D115,"OK")=21),"Arkusz jest zwalidowany poprawnie","Arkusz jest niepoprawny"))</f>
        <v/>
      </c>
    </row>
  </sheetData>
  <mergeCells count="1">
    <mergeCell ref="B4:C5"/>
  </mergeCells>
  <conditionalFormatting sqref="E6:E92">
    <cfRule type="containsText" dxfId="469" priority="2" operator="containsText" text="Weryfikacja wiersza OK">
      <formula>NOT(ISERROR(SEARCH("Weryfikacja wiersza OK",E6)))</formula>
    </cfRule>
  </conditionalFormatting>
  <conditionalFormatting sqref="D117">
    <cfRule type="containsText" dxfId="468" priority="1" operator="containsText" text="Arkusz jest zwalidowany poprawnie">
      <formula>NOT(ISERROR(SEARCH("Arkusz jest zwalidowany poprawnie",D117)))</formula>
    </cfRule>
  </conditionalFormatting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4"/>
  <sheetViews>
    <sheetView zoomScale="80" zoomScaleNormal="80" workbookViewId="0">
      <selection activeCell="D7" sqref="D7:O46"/>
    </sheetView>
  </sheetViews>
  <sheetFormatPr defaultRowHeight="15" x14ac:dyDescent="0.25"/>
  <cols>
    <col min="2" max="2" width="8.7109375" customWidth="1"/>
    <col min="3" max="3" width="43" customWidth="1"/>
    <col min="4" max="15" width="13.7109375" customWidth="1"/>
    <col min="16" max="16" width="14.28515625" customWidth="1"/>
  </cols>
  <sheetData>
    <row r="1" spans="2:16" ht="15.75" x14ac:dyDescent="0.25">
      <c r="B1" s="1" t="s">
        <v>329</v>
      </c>
      <c r="M1" s="2" t="s">
        <v>3283</v>
      </c>
    </row>
    <row r="2" spans="2:16" x14ac:dyDescent="0.25">
      <c r="B2" t="s">
        <v>2359</v>
      </c>
    </row>
    <row r="3" spans="2:16" ht="15.75" thickBot="1" x14ac:dyDescent="0.3"/>
    <row r="4" spans="2:16" ht="29.25" customHeight="1" x14ac:dyDescent="0.25">
      <c r="B4" s="1324" t="s">
        <v>2319</v>
      </c>
      <c r="C4" s="1325"/>
      <c r="D4" s="1324" t="s">
        <v>90</v>
      </c>
      <c r="E4" s="1325"/>
      <c r="F4" s="1400" t="s">
        <v>92</v>
      </c>
      <c r="G4" s="1402"/>
      <c r="H4" s="1400" t="s">
        <v>93</v>
      </c>
      <c r="I4" s="1402"/>
      <c r="J4" s="1400" t="s">
        <v>1629</v>
      </c>
      <c r="K4" s="1402"/>
      <c r="L4" s="1400" t="s">
        <v>1630</v>
      </c>
      <c r="M4" s="1402"/>
      <c r="N4" s="1439" t="s">
        <v>1916</v>
      </c>
      <c r="O4" s="1402"/>
    </row>
    <row r="5" spans="2:16" ht="23.25" customHeight="1" x14ac:dyDescent="0.25">
      <c r="B5" s="1483"/>
      <c r="C5" s="1474"/>
      <c r="D5" s="1008" t="s">
        <v>134</v>
      </c>
      <c r="E5" s="998" t="s">
        <v>2</v>
      </c>
      <c r="F5" s="1008" t="s">
        <v>134</v>
      </c>
      <c r="G5" s="998" t="s">
        <v>2</v>
      </c>
      <c r="H5" s="1008" t="s">
        <v>134</v>
      </c>
      <c r="I5" s="998" t="s">
        <v>2</v>
      </c>
      <c r="J5" s="1008" t="s">
        <v>134</v>
      </c>
      <c r="K5" s="998" t="s">
        <v>2</v>
      </c>
      <c r="L5" s="1008" t="s">
        <v>134</v>
      </c>
      <c r="M5" s="998" t="s">
        <v>2</v>
      </c>
      <c r="N5" s="1012" t="s">
        <v>134</v>
      </c>
      <c r="O5" s="998" t="s">
        <v>2</v>
      </c>
    </row>
    <row r="6" spans="2:16" ht="15.75" thickBot="1" x14ac:dyDescent="0.3">
      <c r="B6" s="1326"/>
      <c r="C6" s="1327"/>
      <c r="D6" s="858" t="s">
        <v>145</v>
      </c>
      <c r="E6" s="762" t="s">
        <v>146</v>
      </c>
      <c r="F6" s="1069" t="s">
        <v>147</v>
      </c>
      <c r="G6" s="1001" t="s">
        <v>148</v>
      </c>
      <c r="H6" s="858" t="s">
        <v>153</v>
      </c>
      <c r="I6" s="762" t="s">
        <v>149</v>
      </c>
      <c r="J6" s="1069" t="s">
        <v>258</v>
      </c>
      <c r="K6" s="1001" t="s">
        <v>259</v>
      </c>
      <c r="L6" s="1069" t="s">
        <v>260</v>
      </c>
      <c r="M6" s="1001" t="s">
        <v>261</v>
      </c>
      <c r="N6" s="999" t="s">
        <v>262</v>
      </c>
      <c r="O6" s="1001" t="s">
        <v>263</v>
      </c>
    </row>
    <row r="7" spans="2:16" x14ac:dyDescent="0.25">
      <c r="B7" s="751" t="s">
        <v>2320</v>
      </c>
      <c r="C7" s="1027" t="s">
        <v>2275</v>
      </c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185" t="str">
        <f>IF(COUNTBLANK(D7:O7)=12,"",IF(COUNTBLANK(D7:O7)=0,"Weryfikacja wiersza OK","Należy wypełnić wszystkie pola w bieżącym wierszu"))</f>
        <v/>
      </c>
    </row>
    <row r="8" spans="2:16" x14ac:dyDescent="0.25">
      <c r="B8" s="752" t="s">
        <v>2321</v>
      </c>
      <c r="C8" s="658" t="s">
        <v>1809</v>
      </c>
      <c r="D8" s="862"/>
      <c r="E8" s="862"/>
      <c r="F8" s="862"/>
      <c r="G8" s="862"/>
      <c r="H8" s="862"/>
      <c r="I8" s="862"/>
      <c r="J8" s="862"/>
      <c r="K8" s="862"/>
      <c r="L8" s="862"/>
      <c r="M8" s="862"/>
      <c r="N8" s="862"/>
      <c r="O8" s="862"/>
      <c r="P8" s="185" t="str">
        <f t="shared" ref="P8:P46" si="0">IF(COUNTBLANK(D8:O8)=12,"",IF(COUNTBLANK(D8:O8)=0,"Weryfikacja wiersza OK","Należy wypełnić wszystkie pola w bieżącym wierszu"))</f>
        <v/>
      </c>
    </row>
    <row r="9" spans="2:16" x14ac:dyDescent="0.25">
      <c r="B9" s="752" t="s">
        <v>2322</v>
      </c>
      <c r="C9" s="658" t="s">
        <v>1811</v>
      </c>
      <c r="D9" s="862"/>
      <c r="E9" s="862"/>
      <c r="F9" s="862"/>
      <c r="G9" s="862"/>
      <c r="H9" s="862"/>
      <c r="I9" s="862"/>
      <c r="J9" s="862"/>
      <c r="K9" s="862"/>
      <c r="L9" s="862"/>
      <c r="M9" s="862"/>
      <c r="N9" s="862"/>
      <c r="O9" s="862"/>
      <c r="P9" s="185" t="str">
        <f t="shared" si="0"/>
        <v/>
      </c>
    </row>
    <row r="10" spans="2:16" x14ac:dyDescent="0.25">
      <c r="B10" s="752" t="s">
        <v>2323</v>
      </c>
      <c r="C10" s="658" t="s">
        <v>1813</v>
      </c>
      <c r="D10" s="862"/>
      <c r="E10" s="862"/>
      <c r="F10" s="862"/>
      <c r="G10" s="862"/>
      <c r="H10" s="862"/>
      <c r="I10" s="862"/>
      <c r="J10" s="862"/>
      <c r="K10" s="862"/>
      <c r="L10" s="862"/>
      <c r="M10" s="862"/>
      <c r="N10" s="862"/>
      <c r="O10" s="862"/>
      <c r="P10" s="185" t="str">
        <f t="shared" si="0"/>
        <v/>
      </c>
    </row>
    <row r="11" spans="2:16" x14ac:dyDescent="0.25">
      <c r="B11" s="752" t="s">
        <v>2324</v>
      </c>
      <c r="C11" s="658" t="s">
        <v>1815</v>
      </c>
      <c r="D11" s="862"/>
      <c r="E11" s="862"/>
      <c r="F11" s="862"/>
      <c r="G11" s="862"/>
      <c r="H11" s="862"/>
      <c r="I11" s="862"/>
      <c r="J11" s="862"/>
      <c r="K11" s="862"/>
      <c r="L11" s="862"/>
      <c r="M11" s="862"/>
      <c r="N11" s="862"/>
      <c r="O11" s="862"/>
      <c r="P11" s="185" t="str">
        <f t="shared" si="0"/>
        <v/>
      </c>
    </row>
    <row r="12" spans="2:16" x14ac:dyDescent="0.25">
      <c r="B12" s="752" t="s">
        <v>2325</v>
      </c>
      <c r="C12" s="658" t="s">
        <v>1817</v>
      </c>
      <c r="D12" s="862"/>
      <c r="E12" s="862"/>
      <c r="F12" s="862"/>
      <c r="G12" s="862"/>
      <c r="H12" s="862"/>
      <c r="I12" s="862"/>
      <c r="J12" s="862"/>
      <c r="K12" s="862"/>
      <c r="L12" s="862"/>
      <c r="M12" s="862"/>
      <c r="N12" s="862"/>
      <c r="O12" s="862"/>
      <c r="P12" s="185" t="str">
        <f t="shared" si="0"/>
        <v/>
      </c>
    </row>
    <row r="13" spans="2:16" x14ac:dyDescent="0.25">
      <c r="B13" s="752" t="s">
        <v>2326</v>
      </c>
      <c r="C13" s="658" t="s">
        <v>1819</v>
      </c>
      <c r="D13" s="862"/>
      <c r="E13" s="862"/>
      <c r="F13" s="862"/>
      <c r="G13" s="862"/>
      <c r="H13" s="862"/>
      <c r="I13" s="862"/>
      <c r="J13" s="862"/>
      <c r="K13" s="862"/>
      <c r="L13" s="862"/>
      <c r="M13" s="862"/>
      <c r="N13" s="862"/>
      <c r="O13" s="862"/>
      <c r="P13" s="185" t="str">
        <f t="shared" si="0"/>
        <v/>
      </c>
    </row>
    <row r="14" spans="2:16" x14ac:dyDescent="0.25">
      <c r="B14" s="752" t="s">
        <v>2327</v>
      </c>
      <c r="C14" s="658" t="s">
        <v>1821</v>
      </c>
      <c r="D14" s="862"/>
      <c r="E14" s="862"/>
      <c r="F14" s="862"/>
      <c r="G14" s="862"/>
      <c r="H14" s="862"/>
      <c r="I14" s="862"/>
      <c r="J14" s="862"/>
      <c r="K14" s="862"/>
      <c r="L14" s="862"/>
      <c r="M14" s="862"/>
      <c r="N14" s="862"/>
      <c r="O14" s="862"/>
      <c r="P14" s="185" t="str">
        <f t="shared" si="0"/>
        <v/>
      </c>
    </row>
    <row r="15" spans="2:16" x14ac:dyDescent="0.25">
      <c r="B15" s="752" t="s">
        <v>2328</v>
      </c>
      <c r="C15" s="658" t="s">
        <v>2284</v>
      </c>
      <c r="D15" s="862"/>
      <c r="E15" s="862"/>
      <c r="F15" s="862"/>
      <c r="G15" s="862"/>
      <c r="H15" s="862"/>
      <c r="I15" s="862"/>
      <c r="J15" s="862"/>
      <c r="K15" s="862"/>
      <c r="L15" s="862"/>
      <c r="M15" s="862"/>
      <c r="N15" s="862"/>
      <c r="O15" s="862"/>
      <c r="P15" s="185" t="str">
        <f t="shared" si="0"/>
        <v/>
      </c>
    </row>
    <row r="16" spans="2:16" x14ac:dyDescent="0.25">
      <c r="B16" s="752" t="s">
        <v>2329</v>
      </c>
      <c r="C16" s="658" t="s">
        <v>1825</v>
      </c>
      <c r="D16" s="862"/>
      <c r="E16" s="862"/>
      <c r="F16" s="862"/>
      <c r="G16" s="862"/>
      <c r="H16" s="862"/>
      <c r="I16" s="862"/>
      <c r="J16" s="862"/>
      <c r="K16" s="862"/>
      <c r="L16" s="862"/>
      <c r="M16" s="862"/>
      <c r="N16" s="862"/>
      <c r="O16" s="862"/>
      <c r="P16" s="185" t="str">
        <f t="shared" si="0"/>
        <v/>
      </c>
    </row>
    <row r="17" spans="2:16" x14ac:dyDescent="0.25">
      <c r="B17" s="752" t="s">
        <v>2330</v>
      </c>
      <c r="C17" s="718" t="s">
        <v>2287</v>
      </c>
      <c r="D17" s="862"/>
      <c r="E17" s="862"/>
      <c r="F17" s="862"/>
      <c r="G17" s="862"/>
      <c r="H17" s="862"/>
      <c r="I17" s="862"/>
      <c r="J17" s="862"/>
      <c r="K17" s="862"/>
      <c r="L17" s="862"/>
      <c r="M17" s="862"/>
      <c r="N17" s="862"/>
      <c r="O17" s="862"/>
      <c r="P17" s="185" t="str">
        <f t="shared" si="0"/>
        <v/>
      </c>
    </row>
    <row r="18" spans="2:16" x14ac:dyDescent="0.25">
      <c r="B18" s="752" t="s">
        <v>2331</v>
      </c>
      <c r="C18" s="658" t="s">
        <v>1809</v>
      </c>
      <c r="D18" s="862"/>
      <c r="E18" s="862"/>
      <c r="F18" s="862"/>
      <c r="G18" s="862"/>
      <c r="H18" s="862"/>
      <c r="I18" s="862"/>
      <c r="J18" s="862"/>
      <c r="K18" s="862"/>
      <c r="L18" s="862"/>
      <c r="M18" s="862"/>
      <c r="N18" s="862"/>
      <c r="O18" s="862"/>
      <c r="P18" s="185" t="str">
        <f t="shared" si="0"/>
        <v/>
      </c>
    </row>
    <row r="19" spans="2:16" x14ac:dyDescent="0.25">
      <c r="B19" s="752" t="s">
        <v>2332</v>
      </c>
      <c r="C19" s="658" t="s">
        <v>1811</v>
      </c>
      <c r="D19" s="862"/>
      <c r="E19" s="862"/>
      <c r="F19" s="862"/>
      <c r="G19" s="862"/>
      <c r="H19" s="862"/>
      <c r="I19" s="862"/>
      <c r="J19" s="862"/>
      <c r="K19" s="862"/>
      <c r="L19" s="862"/>
      <c r="M19" s="862"/>
      <c r="N19" s="862"/>
      <c r="O19" s="862"/>
      <c r="P19" s="185" t="str">
        <f t="shared" si="0"/>
        <v/>
      </c>
    </row>
    <row r="20" spans="2:16" x14ac:dyDescent="0.25">
      <c r="B20" s="752" t="s">
        <v>2333</v>
      </c>
      <c r="C20" s="658" t="s">
        <v>1813</v>
      </c>
      <c r="D20" s="862"/>
      <c r="E20" s="862"/>
      <c r="F20" s="862"/>
      <c r="G20" s="862"/>
      <c r="H20" s="862"/>
      <c r="I20" s="862"/>
      <c r="J20" s="862"/>
      <c r="K20" s="862"/>
      <c r="L20" s="862"/>
      <c r="M20" s="862"/>
      <c r="N20" s="862"/>
      <c r="O20" s="862"/>
      <c r="P20" s="185" t="str">
        <f t="shared" si="0"/>
        <v/>
      </c>
    </row>
    <row r="21" spans="2:16" x14ac:dyDescent="0.25">
      <c r="B21" s="752" t="s">
        <v>2334</v>
      </c>
      <c r="C21" s="658" t="s">
        <v>1815</v>
      </c>
      <c r="D21" s="862"/>
      <c r="E21" s="862"/>
      <c r="F21" s="862"/>
      <c r="G21" s="862"/>
      <c r="H21" s="862"/>
      <c r="I21" s="862"/>
      <c r="J21" s="862"/>
      <c r="K21" s="862"/>
      <c r="L21" s="862"/>
      <c r="M21" s="862"/>
      <c r="N21" s="862"/>
      <c r="O21" s="862"/>
      <c r="P21" s="185" t="str">
        <f t="shared" si="0"/>
        <v/>
      </c>
    </row>
    <row r="22" spans="2:16" x14ac:dyDescent="0.25">
      <c r="B22" s="752" t="s">
        <v>2335</v>
      </c>
      <c r="C22" s="658" t="s">
        <v>1817</v>
      </c>
      <c r="D22" s="862"/>
      <c r="E22" s="862"/>
      <c r="F22" s="862"/>
      <c r="G22" s="862"/>
      <c r="H22" s="862"/>
      <c r="I22" s="862"/>
      <c r="J22" s="862"/>
      <c r="K22" s="862"/>
      <c r="L22" s="862"/>
      <c r="M22" s="862"/>
      <c r="N22" s="862"/>
      <c r="O22" s="862"/>
      <c r="P22" s="185" t="str">
        <f t="shared" si="0"/>
        <v/>
      </c>
    </row>
    <row r="23" spans="2:16" x14ac:dyDescent="0.25">
      <c r="B23" s="752" t="s">
        <v>2336</v>
      </c>
      <c r="C23" s="658" t="s">
        <v>1819</v>
      </c>
      <c r="D23" s="862"/>
      <c r="E23" s="862"/>
      <c r="F23" s="862"/>
      <c r="G23" s="862"/>
      <c r="H23" s="862"/>
      <c r="I23" s="862"/>
      <c r="J23" s="862"/>
      <c r="K23" s="862"/>
      <c r="L23" s="862"/>
      <c r="M23" s="862"/>
      <c r="N23" s="862"/>
      <c r="O23" s="862"/>
      <c r="P23" s="185" t="str">
        <f t="shared" si="0"/>
        <v/>
      </c>
    </row>
    <row r="24" spans="2:16" x14ac:dyDescent="0.25">
      <c r="B24" s="752" t="s">
        <v>2337</v>
      </c>
      <c r="C24" s="658" t="s">
        <v>1821</v>
      </c>
      <c r="D24" s="862"/>
      <c r="E24" s="862"/>
      <c r="F24" s="862"/>
      <c r="G24" s="862"/>
      <c r="H24" s="862"/>
      <c r="I24" s="862"/>
      <c r="J24" s="862"/>
      <c r="K24" s="862"/>
      <c r="L24" s="862"/>
      <c r="M24" s="862"/>
      <c r="N24" s="862"/>
      <c r="O24" s="862"/>
      <c r="P24" s="185" t="str">
        <f t="shared" si="0"/>
        <v/>
      </c>
    </row>
    <row r="25" spans="2:16" x14ac:dyDescent="0.25">
      <c r="B25" s="752" t="s">
        <v>2338</v>
      </c>
      <c r="C25" s="658" t="s">
        <v>2284</v>
      </c>
      <c r="D25" s="862"/>
      <c r="E25" s="862"/>
      <c r="F25" s="862"/>
      <c r="G25" s="862"/>
      <c r="H25" s="862"/>
      <c r="I25" s="862"/>
      <c r="J25" s="862"/>
      <c r="K25" s="862"/>
      <c r="L25" s="862"/>
      <c r="M25" s="862"/>
      <c r="N25" s="862"/>
      <c r="O25" s="862"/>
      <c r="P25" s="185" t="str">
        <f t="shared" si="0"/>
        <v/>
      </c>
    </row>
    <row r="26" spans="2:16" x14ac:dyDescent="0.25">
      <c r="B26" s="752" t="s">
        <v>2339</v>
      </c>
      <c r="C26" s="658" t="s">
        <v>1825</v>
      </c>
      <c r="D26" s="862"/>
      <c r="E26" s="862"/>
      <c r="F26" s="862"/>
      <c r="G26" s="862"/>
      <c r="H26" s="862"/>
      <c r="I26" s="862"/>
      <c r="J26" s="862"/>
      <c r="K26" s="862"/>
      <c r="L26" s="862"/>
      <c r="M26" s="862"/>
      <c r="N26" s="862"/>
      <c r="O26" s="862"/>
      <c r="P26" s="185" t="str">
        <f t="shared" si="0"/>
        <v/>
      </c>
    </row>
    <row r="27" spans="2:16" x14ac:dyDescent="0.25">
      <c r="B27" s="752" t="s">
        <v>2340</v>
      </c>
      <c r="C27" s="718" t="s">
        <v>2298</v>
      </c>
      <c r="D27" s="862"/>
      <c r="E27" s="862"/>
      <c r="F27" s="862"/>
      <c r="G27" s="862"/>
      <c r="H27" s="862"/>
      <c r="I27" s="862"/>
      <c r="J27" s="862"/>
      <c r="K27" s="862"/>
      <c r="L27" s="862"/>
      <c r="M27" s="862"/>
      <c r="N27" s="862"/>
      <c r="O27" s="862"/>
      <c r="P27" s="185" t="str">
        <f t="shared" si="0"/>
        <v/>
      </c>
    </row>
    <row r="28" spans="2:16" x14ac:dyDescent="0.25">
      <c r="B28" s="752" t="s">
        <v>2341</v>
      </c>
      <c r="C28" s="658" t="s">
        <v>1809</v>
      </c>
      <c r="D28" s="862"/>
      <c r="E28" s="862"/>
      <c r="F28" s="862"/>
      <c r="G28" s="862"/>
      <c r="H28" s="862"/>
      <c r="I28" s="862"/>
      <c r="J28" s="862"/>
      <c r="K28" s="862"/>
      <c r="L28" s="862"/>
      <c r="M28" s="862"/>
      <c r="N28" s="862"/>
      <c r="O28" s="862"/>
      <c r="P28" s="185" t="str">
        <f t="shared" si="0"/>
        <v/>
      </c>
    </row>
    <row r="29" spans="2:16" x14ac:dyDescent="0.25">
      <c r="B29" s="752" t="s">
        <v>2342</v>
      </c>
      <c r="C29" s="658" t="s">
        <v>1811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185" t="str">
        <f t="shared" si="0"/>
        <v/>
      </c>
    </row>
    <row r="30" spans="2:16" x14ac:dyDescent="0.25">
      <c r="B30" s="752" t="s">
        <v>2343</v>
      </c>
      <c r="C30" s="658" t="s">
        <v>1813</v>
      </c>
      <c r="D30" s="862"/>
      <c r="E30" s="862"/>
      <c r="F30" s="862"/>
      <c r="G30" s="862"/>
      <c r="H30" s="862"/>
      <c r="I30" s="862"/>
      <c r="J30" s="862"/>
      <c r="K30" s="862"/>
      <c r="L30" s="862"/>
      <c r="M30" s="862"/>
      <c r="N30" s="862"/>
      <c r="O30" s="862"/>
      <c r="P30" s="185" t="str">
        <f t="shared" si="0"/>
        <v/>
      </c>
    </row>
    <row r="31" spans="2:16" x14ac:dyDescent="0.25">
      <c r="B31" s="752" t="s">
        <v>2344</v>
      </c>
      <c r="C31" s="658" t="s">
        <v>1815</v>
      </c>
      <c r="D31" s="862"/>
      <c r="E31" s="862"/>
      <c r="F31" s="862"/>
      <c r="G31" s="862"/>
      <c r="H31" s="862"/>
      <c r="I31" s="862"/>
      <c r="J31" s="862"/>
      <c r="K31" s="862"/>
      <c r="L31" s="862"/>
      <c r="M31" s="862"/>
      <c r="N31" s="862"/>
      <c r="O31" s="862"/>
      <c r="P31" s="185" t="str">
        <f t="shared" si="0"/>
        <v/>
      </c>
    </row>
    <row r="32" spans="2:16" x14ac:dyDescent="0.25">
      <c r="B32" s="752" t="s">
        <v>2345</v>
      </c>
      <c r="C32" s="658" t="s">
        <v>1817</v>
      </c>
      <c r="D32" s="862"/>
      <c r="E32" s="862"/>
      <c r="F32" s="862"/>
      <c r="G32" s="862"/>
      <c r="H32" s="862"/>
      <c r="I32" s="862"/>
      <c r="J32" s="862"/>
      <c r="K32" s="862"/>
      <c r="L32" s="862"/>
      <c r="M32" s="862"/>
      <c r="N32" s="862"/>
      <c r="O32" s="862"/>
      <c r="P32" s="185" t="str">
        <f t="shared" si="0"/>
        <v/>
      </c>
    </row>
    <row r="33" spans="2:16" x14ac:dyDescent="0.25">
      <c r="B33" s="752" t="s">
        <v>2346</v>
      </c>
      <c r="C33" s="658" t="s">
        <v>1819</v>
      </c>
      <c r="D33" s="862"/>
      <c r="E33" s="862"/>
      <c r="F33" s="862"/>
      <c r="G33" s="862"/>
      <c r="H33" s="862"/>
      <c r="I33" s="862"/>
      <c r="J33" s="862"/>
      <c r="K33" s="862"/>
      <c r="L33" s="862"/>
      <c r="M33" s="862"/>
      <c r="N33" s="862"/>
      <c r="O33" s="862"/>
      <c r="P33" s="185" t="str">
        <f t="shared" si="0"/>
        <v/>
      </c>
    </row>
    <row r="34" spans="2:16" x14ac:dyDescent="0.25">
      <c r="B34" s="752" t="s">
        <v>2347</v>
      </c>
      <c r="C34" s="658" t="s">
        <v>1821</v>
      </c>
      <c r="D34" s="862"/>
      <c r="E34" s="862"/>
      <c r="F34" s="862"/>
      <c r="G34" s="862"/>
      <c r="H34" s="862"/>
      <c r="I34" s="862"/>
      <c r="J34" s="862"/>
      <c r="K34" s="862"/>
      <c r="L34" s="862"/>
      <c r="M34" s="862"/>
      <c r="N34" s="862"/>
      <c r="O34" s="862"/>
      <c r="P34" s="185" t="str">
        <f t="shared" si="0"/>
        <v/>
      </c>
    </row>
    <row r="35" spans="2:16" x14ac:dyDescent="0.25">
      <c r="B35" s="752" t="s">
        <v>2348</v>
      </c>
      <c r="C35" s="658" t="s">
        <v>2284</v>
      </c>
      <c r="D35" s="862"/>
      <c r="E35" s="862"/>
      <c r="F35" s="862"/>
      <c r="G35" s="862"/>
      <c r="H35" s="862"/>
      <c r="I35" s="862"/>
      <c r="J35" s="862"/>
      <c r="K35" s="862"/>
      <c r="L35" s="862"/>
      <c r="M35" s="862"/>
      <c r="N35" s="862"/>
      <c r="O35" s="862"/>
      <c r="P35" s="185" t="str">
        <f t="shared" si="0"/>
        <v/>
      </c>
    </row>
    <row r="36" spans="2:16" x14ac:dyDescent="0.25">
      <c r="B36" s="752" t="s">
        <v>2349</v>
      </c>
      <c r="C36" s="658" t="s">
        <v>1825</v>
      </c>
      <c r="D36" s="862"/>
      <c r="E36" s="862"/>
      <c r="F36" s="862"/>
      <c r="G36" s="862"/>
      <c r="H36" s="862"/>
      <c r="I36" s="862"/>
      <c r="J36" s="862"/>
      <c r="K36" s="862"/>
      <c r="L36" s="862"/>
      <c r="M36" s="862"/>
      <c r="N36" s="862"/>
      <c r="O36" s="862"/>
      <c r="P36" s="185" t="str">
        <f t="shared" si="0"/>
        <v/>
      </c>
    </row>
    <row r="37" spans="2:16" x14ac:dyDescent="0.25">
      <c r="B37" s="752" t="s">
        <v>2350</v>
      </c>
      <c r="C37" s="718" t="s">
        <v>2309</v>
      </c>
      <c r="D37" s="862"/>
      <c r="E37" s="862"/>
      <c r="F37" s="862"/>
      <c r="G37" s="862"/>
      <c r="H37" s="862"/>
      <c r="I37" s="862"/>
      <c r="J37" s="862"/>
      <c r="K37" s="862"/>
      <c r="L37" s="862"/>
      <c r="M37" s="862"/>
      <c r="N37" s="862"/>
      <c r="O37" s="862"/>
      <c r="P37" s="185" t="str">
        <f t="shared" si="0"/>
        <v/>
      </c>
    </row>
    <row r="38" spans="2:16" x14ac:dyDescent="0.25">
      <c r="B38" s="752" t="s">
        <v>2351</v>
      </c>
      <c r="C38" s="658" t="s">
        <v>1809</v>
      </c>
      <c r="D38" s="862"/>
      <c r="E38" s="862"/>
      <c r="F38" s="862"/>
      <c r="G38" s="862"/>
      <c r="H38" s="862"/>
      <c r="I38" s="862"/>
      <c r="J38" s="862"/>
      <c r="K38" s="862"/>
      <c r="L38" s="862"/>
      <c r="M38" s="862"/>
      <c r="N38" s="862"/>
      <c r="O38" s="862"/>
      <c r="P38" s="185" t="str">
        <f t="shared" si="0"/>
        <v/>
      </c>
    </row>
    <row r="39" spans="2:16" x14ac:dyDescent="0.25">
      <c r="B39" s="752" t="s">
        <v>2352</v>
      </c>
      <c r="C39" s="658" t="s">
        <v>1811</v>
      </c>
      <c r="D39" s="862"/>
      <c r="E39" s="862"/>
      <c r="F39" s="862"/>
      <c r="G39" s="862"/>
      <c r="H39" s="862"/>
      <c r="I39" s="862"/>
      <c r="J39" s="862"/>
      <c r="K39" s="862"/>
      <c r="L39" s="862"/>
      <c r="M39" s="862"/>
      <c r="N39" s="862"/>
      <c r="O39" s="862"/>
      <c r="P39" s="185" t="str">
        <f t="shared" si="0"/>
        <v/>
      </c>
    </row>
    <row r="40" spans="2:16" x14ac:dyDescent="0.25">
      <c r="B40" s="752" t="s">
        <v>2353</v>
      </c>
      <c r="C40" s="658" t="s">
        <v>1813</v>
      </c>
      <c r="D40" s="862"/>
      <c r="E40" s="862"/>
      <c r="F40" s="862"/>
      <c r="G40" s="862"/>
      <c r="H40" s="862"/>
      <c r="I40" s="862"/>
      <c r="J40" s="862"/>
      <c r="K40" s="862"/>
      <c r="L40" s="862"/>
      <c r="M40" s="862"/>
      <c r="N40" s="862"/>
      <c r="O40" s="862"/>
      <c r="P40" s="185" t="str">
        <f t="shared" si="0"/>
        <v/>
      </c>
    </row>
    <row r="41" spans="2:16" x14ac:dyDescent="0.25">
      <c r="B41" s="752" t="s">
        <v>2354</v>
      </c>
      <c r="C41" s="658" t="s">
        <v>1815</v>
      </c>
      <c r="D41" s="862"/>
      <c r="E41" s="862"/>
      <c r="F41" s="862"/>
      <c r="G41" s="862"/>
      <c r="H41" s="862"/>
      <c r="I41" s="862"/>
      <c r="J41" s="862"/>
      <c r="K41" s="862"/>
      <c r="L41" s="862"/>
      <c r="M41" s="862"/>
      <c r="N41" s="862"/>
      <c r="O41" s="862"/>
      <c r="P41" s="185" t="str">
        <f t="shared" si="0"/>
        <v/>
      </c>
    </row>
    <row r="42" spans="2:16" x14ac:dyDescent="0.25">
      <c r="B42" s="752" t="s">
        <v>2355</v>
      </c>
      <c r="C42" s="658" t="s">
        <v>1817</v>
      </c>
      <c r="D42" s="862"/>
      <c r="E42" s="862"/>
      <c r="F42" s="862"/>
      <c r="G42" s="862"/>
      <c r="H42" s="862"/>
      <c r="I42" s="862"/>
      <c r="J42" s="862"/>
      <c r="K42" s="862"/>
      <c r="L42" s="862"/>
      <c r="M42" s="862"/>
      <c r="N42" s="862"/>
      <c r="O42" s="862"/>
      <c r="P42" s="185" t="str">
        <f t="shared" si="0"/>
        <v/>
      </c>
    </row>
    <row r="43" spans="2:16" x14ac:dyDescent="0.25">
      <c r="B43" s="752" t="s">
        <v>2356</v>
      </c>
      <c r="C43" s="658" t="s">
        <v>1819</v>
      </c>
      <c r="D43" s="862"/>
      <c r="E43" s="862"/>
      <c r="F43" s="862"/>
      <c r="G43" s="862"/>
      <c r="H43" s="862"/>
      <c r="I43" s="862"/>
      <c r="J43" s="862"/>
      <c r="K43" s="862"/>
      <c r="L43" s="862"/>
      <c r="M43" s="862"/>
      <c r="N43" s="862"/>
      <c r="O43" s="862"/>
      <c r="P43" s="185" t="str">
        <f t="shared" si="0"/>
        <v/>
      </c>
    </row>
    <row r="44" spans="2:16" x14ac:dyDescent="0.25">
      <c r="B44" s="752" t="s">
        <v>2357</v>
      </c>
      <c r="C44" s="658" t="s">
        <v>1821</v>
      </c>
      <c r="D44" s="862"/>
      <c r="E44" s="862"/>
      <c r="F44" s="862"/>
      <c r="G44" s="862"/>
      <c r="H44" s="862"/>
      <c r="I44" s="862"/>
      <c r="J44" s="862"/>
      <c r="K44" s="862"/>
      <c r="L44" s="862"/>
      <c r="M44" s="862"/>
      <c r="N44" s="862"/>
      <c r="O44" s="862"/>
      <c r="P44" s="185" t="str">
        <f t="shared" si="0"/>
        <v/>
      </c>
    </row>
    <row r="45" spans="2:16" x14ac:dyDescent="0.25">
      <c r="B45" s="752" t="s">
        <v>2358</v>
      </c>
      <c r="C45" s="658" t="s">
        <v>2284</v>
      </c>
      <c r="D45" s="862"/>
      <c r="E45" s="862"/>
      <c r="F45" s="862"/>
      <c r="G45" s="862"/>
      <c r="H45" s="862"/>
      <c r="I45" s="862"/>
      <c r="J45" s="862"/>
      <c r="K45" s="862"/>
      <c r="L45" s="862"/>
      <c r="M45" s="862"/>
      <c r="N45" s="862"/>
      <c r="O45" s="862"/>
      <c r="P45" s="185" t="str">
        <f t="shared" si="0"/>
        <v/>
      </c>
    </row>
    <row r="46" spans="2:16" ht="15.75" thickBot="1" x14ac:dyDescent="0.3">
      <c r="B46" s="1161" t="s">
        <v>3601</v>
      </c>
      <c r="C46" s="980" t="s">
        <v>1825</v>
      </c>
      <c r="D46" s="981"/>
      <c r="E46" s="981"/>
      <c r="F46" s="981"/>
      <c r="G46" s="981"/>
      <c r="H46" s="981"/>
      <c r="I46" s="981"/>
      <c r="J46" s="981"/>
      <c r="K46" s="981"/>
      <c r="L46" s="981"/>
      <c r="M46" s="981"/>
      <c r="N46" s="981"/>
      <c r="O46" s="981"/>
      <c r="P46" s="185" t="str">
        <f t="shared" si="0"/>
        <v/>
      </c>
    </row>
    <row r="48" spans="2:16" x14ac:dyDescent="0.25">
      <c r="C48" s="2" t="s">
        <v>3590</v>
      </c>
    </row>
    <row r="49" spans="3:15" x14ac:dyDescent="0.25">
      <c r="C49" t="s">
        <v>2320</v>
      </c>
      <c r="D49" s="601" t="str">
        <f>IF(D7="","",IF(ROUND(SUM(D8:D16),2)=ROUND(D7,2),"OK","Błąd sumy częściowej"))</f>
        <v/>
      </c>
      <c r="E49" s="601" t="str">
        <f t="shared" ref="E49:O49" si="1">IF(E7="","",IF(ROUND(SUM(E8:E16),2)=ROUND(E7,2),"OK","Błąd sumy częściowej"))</f>
        <v/>
      </c>
      <c r="F49" s="601" t="str">
        <f t="shared" si="1"/>
        <v/>
      </c>
      <c r="G49" s="601" t="str">
        <f t="shared" si="1"/>
        <v/>
      </c>
      <c r="H49" s="601" t="str">
        <f t="shared" si="1"/>
        <v/>
      </c>
      <c r="I49" s="601" t="str">
        <f t="shared" si="1"/>
        <v/>
      </c>
      <c r="J49" s="601" t="str">
        <f t="shared" si="1"/>
        <v/>
      </c>
      <c r="K49" s="601" t="str">
        <f t="shared" si="1"/>
        <v/>
      </c>
      <c r="L49" s="601" t="str">
        <f t="shared" si="1"/>
        <v/>
      </c>
      <c r="M49" s="601" t="str">
        <f t="shared" si="1"/>
        <v/>
      </c>
      <c r="N49" s="601" t="str">
        <f t="shared" si="1"/>
        <v/>
      </c>
      <c r="O49" s="601" t="str">
        <f t="shared" si="1"/>
        <v/>
      </c>
    </row>
    <row r="50" spans="3:15" x14ac:dyDescent="0.25">
      <c r="C50" t="s">
        <v>2330</v>
      </c>
      <c r="D50" s="601" t="str">
        <f>IF(D17="","",IF(ROUND(SUM(D18:D26),2)=ROUND(D17,2),"OK","Błąd sumy częściowej"))</f>
        <v/>
      </c>
      <c r="E50" s="601" t="str">
        <f t="shared" ref="E50:O50" si="2">IF(E17="","",IF(ROUND(SUM(E18:E26),2)=ROUND(E17,2),"OK","Błąd sumy częściowej"))</f>
        <v/>
      </c>
      <c r="F50" s="601" t="str">
        <f t="shared" si="2"/>
        <v/>
      </c>
      <c r="G50" s="601" t="str">
        <f t="shared" si="2"/>
        <v/>
      </c>
      <c r="H50" s="601" t="str">
        <f t="shared" si="2"/>
        <v/>
      </c>
      <c r="I50" s="601" t="str">
        <f t="shared" si="2"/>
        <v/>
      </c>
      <c r="J50" s="601" t="str">
        <f t="shared" si="2"/>
        <v/>
      </c>
      <c r="K50" s="601" t="str">
        <f t="shared" si="2"/>
        <v/>
      </c>
      <c r="L50" s="601" t="str">
        <f t="shared" si="2"/>
        <v/>
      </c>
      <c r="M50" s="601" t="str">
        <f t="shared" si="2"/>
        <v/>
      </c>
      <c r="N50" s="601" t="str">
        <f t="shared" si="2"/>
        <v/>
      </c>
      <c r="O50" s="601" t="str">
        <f t="shared" si="2"/>
        <v/>
      </c>
    </row>
    <row r="51" spans="3:15" x14ac:dyDescent="0.25">
      <c r="C51" t="s">
        <v>2340</v>
      </c>
      <c r="D51" s="601" t="str">
        <f>IF(D27="","",IF(ROUND(SUM(D28:D36),2)=ROUND(D27,2),"OK","Błąd sumy częściowej"))</f>
        <v/>
      </c>
      <c r="E51" s="601" t="str">
        <f t="shared" ref="E51:O51" si="3">IF(E27="","",IF(ROUND(SUM(E28:E36),2)=ROUND(E27,2),"OK","Błąd sumy częściowej"))</f>
        <v/>
      </c>
      <c r="F51" s="601" t="str">
        <f t="shared" si="3"/>
        <v/>
      </c>
      <c r="G51" s="601" t="str">
        <f t="shared" si="3"/>
        <v/>
      </c>
      <c r="H51" s="601" t="str">
        <f t="shared" si="3"/>
        <v/>
      </c>
      <c r="I51" s="601" t="str">
        <f t="shared" si="3"/>
        <v/>
      </c>
      <c r="J51" s="601" t="str">
        <f t="shared" si="3"/>
        <v/>
      </c>
      <c r="K51" s="601" t="str">
        <f t="shared" si="3"/>
        <v/>
      </c>
      <c r="L51" s="601" t="str">
        <f t="shared" si="3"/>
        <v/>
      </c>
      <c r="M51" s="601" t="str">
        <f t="shared" si="3"/>
        <v/>
      </c>
      <c r="N51" s="601" t="str">
        <f t="shared" si="3"/>
        <v/>
      </c>
      <c r="O51" s="601" t="str">
        <f t="shared" si="3"/>
        <v/>
      </c>
    </row>
    <row r="52" spans="3:15" x14ac:dyDescent="0.25">
      <c r="C52" t="s">
        <v>2350</v>
      </c>
      <c r="D52" s="601" t="str">
        <f>IF(D37="","",IF(ROUND(SUM(D38:D46),2)=ROUND(D37,2),"OK","Błąd sumy częściowej"))</f>
        <v/>
      </c>
      <c r="E52" s="601" t="str">
        <f t="shared" ref="E52:O52" si="4">IF(E37="","",IF(ROUND(SUM(E38:E46),2)=ROUND(E37,2),"OK","Błąd sumy częściowej"))</f>
        <v/>
      </c>
      <c r="F52" s="601" t="str">
        <f t="shared" si="4"/>
        <v/>
      </c>
      <c r="G52" s="601" t="str">
        <f t="shared" si="4"/>
        <v/>
      </c>
      <c r="H52" s="601" t="str">
        <f t="shared" si="4"/>
        <v/>
      </c>
      <c r="I52" s="601" t="str">
        <f t="shared" si="4"/>
        <v/>
      </c>
      <c r="J52" s="601" t="str">
        <f t="shared" si="4"/>
        <v/>
      </c>
      <c r="K52" s="601" t="str">
        <f t="shared" si="4"/>
        <v/>
      </c>
      <c r="L52" s="601" t="str">
        <f t="shared" si="4"/>
        <v/>
      </c>
      <c r="M52" s="601" t="str">
        <f t="shared" si="4"/>
        <v/>
      </c>
      <c r="N52" s="601" t="str">
        <f t="shared" si="4"/>
        <v/>
      </c>
      <c r="O52" s="601" t="str">
        <f t="shared" si="4"/>
        <v/>
      </c>
    </row>
    <row r="54" spans="3:15" x14ac:dyDescent="0.25">
      <c r="C54" s="18" t="s">
        <v>3617</v>
      </c>
      <c r="D54" s="601" t="str">
        <f>IF(COUNTBLANK(P7:P46)=40,"",IF(AND(COUNTIF(P7:P46,"Weryfikacja wiersza OK")=40,COUNTIF(D49:O52,"OK")=48),"Arkusz jest zwalidowany poprawnie","Arkusz jest niepoprawny"))</f>
        <v/>
      </c>
    </row>
  </sheetData>
  <mergeCells count="7">
    <mergeCell ref="J4:K4"/>
    <mergeCell ref="L4:M4"/>
    <mergeCell ref="N4:O4"/>
    <mergeCell ref="B4:C6"/>
    <mergeCell ref="D4:E4"/>
    <mergeCell ref="F4:G4"/>
    <mergeCell ref="H4:I4"/>
  </mergeCells>
  <conditionalFormatting sqref="P7:P46">
    <cfRule type="containsText" dxfId="123" priority="4" operator="containsText" text="Weryfikacja wiersza OK">
      <formula>NOT(ISERROR(SEARCH("Weryfikacja wiersza OK",P7)))</formula>
    </cfRule>
  </conditionalFormatting>
  <conditionalFormatting sqref="P7:P46">
    <cfRule type="cellIs" dxfId="122" priority="3" operator="equal">
      <formula>"Weryfikacja OK"</formula>
    </cfRule>
  </conditionalFormatting>
  <conditionalFormatting sqref="D49:O52">
    <cfRule type="containsText" dxfId="121" priority="2" operator="containsText" text="OK">
      <formula>NOT(ISERROR(SEARCH("OK",D49)))</formula>
    </cfRule>
  </conditionalFormatting>
  <conditionalFormatting sqref="D54">
    <cfRule type="containsText" dxfId="120" priority="1" operator="containsText" text="Arkusz jest zwalidowany poprawnie">
      <formula>NOT(ISERROR(SEARCH("Arkusz jest zwalidowany poprawnie",D54)))</formula>
    </cfRule>
  </conditionalFormatting>
  <pageMargins left="0.7" right="0.7" top="0.75" bottom="0.75" header="0.3" footer="0.3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workbookViewId="0">
      <selection activeCell="D7" sqref="D7:I12"/>
    </sheetView>
  </sheetViews>
  <sheetFormatPr defaultRowHeight="15" x14ac:dyDescent="0.25"/>
  <cols>
    <col min="2" max="2" width="10" customWidth="1"/>
    <col min="3" max="3" width="21.5703125" bestFit="1" customWidth="1"/>
    <col min="4" max="9" width="13.5703125" customWidth="1"/>
  </cols>
  <sheetData>
    <row r="1" spans="2:10" ht="15.75" x14ac:dyDescent="0.25">
      <c r="B1" s="1" t="s">
        <v>329</v>
      </c>
    </row>
    <row r="2" spans="2:10" x14ac:dyDescent="0.25">
      <c r="B2" t="s">
        <v>2367</v>
      </c>
    </row>
    <row r="3" spans="2:10" ht="15.75" thickBot="1" x14ac:dyDescent="0.3"/>
    <row r="4" spans="2:10" ht="29.25" customHeight="1" x14ac:dyDescent="0.25">
      <c r="B4" s="1421"/>
      <c r="C4" s="1436"/>
      <c r="D4" s="1427" t="s">
        <v>50</v>
      </c>
      <c r="E4" s="1328"/>
      <c r="F4" s="1328" t="s">
        <v>2360</v>
      </c>
      <c r="G4" s="1328"/>
      <c r="H4" s="1328" t="s">
        <v>33</v>
      </c>
      <c r="I4" s="1325"/>
    </row>
    <row r="5" spans="2:10" ht="30" x14ac:dyDescent="0.25">
      <c r="B5" s="1423"/>
      <c r="C5" s="1437"/>
      <c r="D5" s="1012" t="s">
        <v>105</v>
      </c>
      <c r="E5" s="997" t="s">
        <v>11</v>
      </c>
      <c r="F5" s="997" t="s">
        <v>105</v>
      </c>
      <c r="G5" s="997" t="s">
        <v>11</v>
      </c>
      <c r="H5" s="997" t="s">
        <v>105</v>
      </c>
      <c r="I5" s="998" t="s">
        <v>11</v>
      </c>
    </row>
    <row r="6" spans="2:10" ht="15.75" thickBot="1" x14ac:dyDescent="0.3">
      <c r="B6" s="1425"/>
      <c r="C6" s="1438"/>
      <c r="D6" s="761" t="s">
        <v>145</v>
      </c>
      <c r="E6" s="773" t="s">
        <v>146</v>
      </c>
      <c r="F6" s="773" t="s">
        <v>147</v>
      </c>
      <c r="G6" s="773" t="s">
        <v>148</v>
      </c>
      <c r="H6" s="773" t="s">
        <v>153</v>
      </c>
      <c r="I6" s="762" t="s">
        <v>149</v>
      </c>
    </row>
    <row r="7" spans="2:10" x14ac:dyDescent="0.25">
      <c r="B7" s="751" t="s">
        <v>2361</v>
      </c>
      <c r="C7" s="1027" t="s">
        <v>100</v>
      </c>
      <c r="D7" s="1003"/>
      <c r="E7" s="985"/>
      <c r="F7" s="985"/>
      <c r="G7" s="985"/>
      <c r="H7" s="985"/>
      <c r="I7" s="987"/>
      <c r="J7" s="185" t="str">
        <f>IF(COUNTBLANK(D7:I7)=6,"",IF(COUNTBLANK(D7:I7)=0,"Weryfikacja wiersza OK","Należy wypełnić wszystkie pola w bieżącym wierszu"))</f>
        <v/>
      </c>
    </row>
    <row r="8" spans="2:10" x14ac:dyDescent="0.25">
      <c r="B8" s="752" t="s">
        <v>2362</v>
      </c>
      <c r="C8" s="718" t="s">
        <v>101</v>
      </c>
      <c r="D8" s="690"/>
      <c r="E8" s="775"/>
      <c r="F8" s="775"/>
      <c r="G8" s="775"/>
      <c r="H8" s="775"/>
      <c r="I8" s="765"/>
      <c r="J8" s="185" t="str">
        <f t="shared" ref="J8:J12" si="0">IF(COUNTBLANK(D8:I8)=6,"",IF(COUNTBLANK(D8:I8)=0,"Weryfikacja wiersza OK","Należy wypełnić wszystkie pola w bieżącym wierszu"))</f>
        <v/>
      </c>
    </row>
    <row r="9" spans="2:10" x14ac:dyDescent="0.25">
      <c r="B9" s="752" t="s">
        <v>2363</v>
      </c>
      <c r="C9" s="718" t="s">
        <v>102</v>
      </c>
      <c r="D9" s="690"/>
      <c r="E9" s="775"/>
      <c r="F9" s="775"/>
      <c r="G9" s="775"/>
      <c r="H9" s="775"/>
      <c r="I9" s="765"/>
      <c r="J9" s="185" t="str">
        <f t="shared" si="0"/>
        <v/>
      </c>
    </row>
    <row r="10" spans="2:10" x14ac:dyDescent="0.25">
      <c r="B10" s="752" t="s">
        <v>2364</v>
      </c>
      <c r="C10" s="718" t="s">
        <v>103</v>
      </c>
      <c r="D10" s="690"/>
      <c r="E10" s="775"/>
      <c r="F10" s="775"/>
      <c r="G10" s="775"/>
      <c r="H10" s="775"/>
      <c r="I10" s="765"/>
      <c r="J10" s="185" t="str">
        <f t="shared" si="0"/>
        <v/>
      </c>
    </row>
    <row r="11" spans="2:10" ht="15.75" thickBot="1" x14ac:dyDescent="0.3">
      <c r="B11" s="753" t="s">
        <v>2365</v>
      </c>
      <c r="C11" s="1005" t="s">
        <v>104</v>
      </c>
      <c r="D11" s="768"/>
      <c r="E11" s="778"/>
      <c r="F11" s="778"/>
      <c r="G11" s="778"/>
      <c r="H11" s="778"/>
      <c r="I11" s="769"/>
      <c r="J11" s="185" t="str">
        <f t="shared" si="0"/>
        <v/>
      </c>
    </row>
    <row r="12" spans="2:10" ht="15.75" thickBot="1" x14ac:dyDescent="0.3">
      <c r="B12" s="1036" t="s">
        <v>2366</v>
      </c>
      <c r="C12" s="804" t="s">
        <v>106</v>
      </c>
      <c r="D12" s="1017"/>
      <c r="E12" s="1018"/>
      <c r="F12" s="1018"/>
      <c r="G12" s="1018"/>
      <c r="H12" s="1018"/>
      <c r="I12" s="1019"/>
      <c r="J12" s="185" t="str">
        <f t="shared" si="0"/>
        <v/>
      </c>
    </row>
    <row r="14" spans="2:10" x14ac:dyDescent="0.25">
      <c r="C14" s="2" t="s">
        <v>3590</v>
      </c>
    </row>
    <row r="15" spans="2:10" x14ac:dyDescent="0.25">
      <c r="C15" t="s">
        <v>2366</v>
      </c>
      <c r="D15" s="601" t="str">
        <f>IF(D12="","",IF(ROUND(SUM(D7:D11),2)=ROUND(D12,2),"OK","Błąd sumy częściowej"))</f>
        <v/>
      </c>
      <c r="E15" s="601" t="str">
        <f t="shared" ref="E15:I15" si="1">IF(E12="","",IF(ROUND(SUM(E7:E11),2)=ROUND(E12,2),"OK","Błąd sumy częściowej"))</f>
        <v/>
      </c>
      <c r="F15" s="601" t="str">
        <f t="shared" si="1"/>
        <v/>
      </c>
      <c r="G15" s="601" t="str">
        <f t="shared" si="1"/>
        <v/>
      </c>
      <c r="H15" s="601" t="str">
        <f t="shared" si="1"/>
        <v/>
      </c>
      <c r="I15" s="601" t="str">
        <f t="shared" si="1"/>
        <v/>
      </c>
    </row>
    <row r="17" spans="3:4" x14ac:dyDescent="0.25">
      <c r="C17" s="18" t="s">
        <v>3617</v>
      </c>
      <c r="D17" s="601" t="str">
        <f>IF(COUNTBLANK(J7:J12)=6,"",IF(AND(COUNTIF(J7:J12,"Weryfikacja wiersza OK")=6,COUNTIF(D15:I15,"OK")=6),"Arkusz jest zwalidowany poprawnie","Arkusz jest niepoprawny"))</f>
        <v/>
      </c>
    </row>
  </sheetData>
  <mergeCells count="4">
    <mergeCell ref="B4:C6"/>
    <mergeCell ref="D4:E4"/>
    <mergeCell ref="F4:G4"/>
    <mergeCell ref="H4:I4"/>
  </mergeCells>
  <conditionalFormatting sqref="J7:J12">
    <cfRule type="containsText" dxfId="119" priority="4" operator="containsText" text="Weryfikacja wiersza OK">
      <formula>NOT(ISERROR(SEARCH("Weryfikacja wiersza OK",J7)))</formula>
    </cfRule>
  </conditionalFormatting>
  <conditionalFormatting sqref="J7:J12">
    <cfRule type="cellIs" dxfId="118" priority="3" operator="equal">
      <formula>"Weryfikacja OK"</formula>
    </cfRule>
  </conditionalFormatting>
  <conditionalFormatting sqref="D15:I15">
    <cfRule type="containsText" dxfId="117" priority="2" operator="containsText" text="OK">
      <formula>NOT(ISERROR(SEARCH("OK",D15)))</formula>
    </cfRule>
  </conditionalFormatting>
  <conditionalFormatting sqref="D17">
    <cfRule type="containsText" dxfId="116" priority="1" operator="containsText" text="Arkusz jest zwalidowany poprawnie">
      <formula>NOT(ISERROR(SEARCH("Arkusz jest zwalidowany poprawnie",D17)))</formula>
    </cfRule>
  </conditionalFormatting>
  <pageMargins left="0.7" right="0.7" top="0.75" bottom="0.75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workbookViewId="0">
      <selection activeCell="D7" sqref="D7:I12"/>
    </sheetView>
  </sheetViews>
  <sheetFormatPr defaultRowHeight="15" x14ac:dyDescent="0.25"/>
  <cols>
    <col min="1" max="1" width="6.5703125" customWidth="1"/>
    <col min="2" max="2" width="10" customWidth="1"/>
    <col min="3" max="3" width="27.140625" customWidth="1"/>
    <col min="4" max="4" width="16.140625" customWidth="1"/>
    <col min="5" max="5" width="18.85546875" customWidth="1"/>
    <col min="6" max="9" width="16.140625" customWidth="1"/>
    <col min="10" max="10" width="21.85546875" customWidth="1"/>
  </cols>
  <sheetData>
    <row r="1" spans="2:10" ht="15.75" x14ac:dyDescent="0.25">
      <c r="B1" s="1" t="s">
        <v>329</v>
      </c>
    </row>
    <row r="2" spans="2:10" x14ac:dyDescent="0.25">
      <c r="B2" s="6" t="s">
        <v>3338</v>
      </c>
      <c r="C2" s="6"/>
      <c r="D2" s="6"/>
      <c r="E2" s="6"/>
      <c r="F2" s="6"/>
      <c r="G2" s="6"/>
      <c r="H2" s="6"/>
      <c r="I2" s="6"/>
      <c r="J2" s="6"/>
    </row>
    <row r="3" spans="2:10" ht="15.75" thickBot="1" x14ac:dyDescent="0.3">
      <c r="B3" s="6"/>
      <c r="C3" s="6"/>
      <c r="D3" s="6"/>
      <c r="E3" s="6"/>
      <c r="F3" s="6"/>
      <c r="G3" s="6"/>
      <c r="H3" s="6"/>
      <c r="I3" s="6"/>
      <c r="J3" s="6"/>
    </row>
    <row r="4" spans="2:10" ht="32.25" customHeight="1" thickBot="1" x14ac:dyDescent="0.3">
      <c r="B4" s="1540"/>
      <c r="C4" s="1541"/>
      <c r="D4" s="1383" t="s">
        <v>3339</v>
      </c>
      <c r="E4" s="1374"/>
      <c r="F4" s="1538" t="s">
        <v>99</v>
      </c>
      <c r="G4" s="1539"/>
      <c r="H4" s="1538" t="s">
        <v>82</v>
      </c>
      <c r="I4" s="1539"/>
      <c r="J4" s="6"/>
    </row>
    <row r="5" spans="2:10" ht="36" customHeight="1" thickBot="1" x14ac:dyDescent="0.3">
      <c r="B5" s="1542"/>
      <c r="C5" s="1543"/>
      <c r="D5" s="59" t="s">
        <v>105</v>
      </c>
      <c r="E5" s="60" t="s">
        <v>11</v>
      </c>
      <c r="F5" s="59" t="s">
        <v>105</v>
      </c>
      <c r="G5" s="60" t="s">
        <v>11</v>
      </c>
      <c r="H5" s="59" t="s">
        <v>105</v>
      </c>
      <c r="I5" s="60" t="s">
        <v>11</v>
      </c>
      <c r="J5" s="6"/>
    </row>
    <row r="6" spans="2:10" ht="17.25" customHeight="1" thickBot="1" x14ac:dyDescent="0.3">
      <c r="B6" s="1544"/>
      <c r="C6" s="1545"/>
      <c r="D6" s="25" t="s">
        <v>145</v>
      </c>
      <c r="E6" s="26" t="s">
        <v>146</v>
      </c>
      <c r="F6" s="25" t="s">
        <v>147</v>
      </c>
      <c r="G6" s="26" t="s">
        <v>148</v>
      </c>
      <c r="H6" s="25" t="s">
        <v>153</v>
      </c>
      <c r="I6" s="26" t="s">
        <v>149</v>
      </c>
      <c r="J6" s="6"/>
    </row>
    <row r="7" spans="2:10" ht="27" customHeight="1" x14ac:dyDescent="0.25">
      <c r="B7" s="21" t="s">
        <v>219</v>
      </c>
      <c r="C7" s="21" t="s">
        <v>100</v>
      </c>
      <c r="D7" s="476"/>
      <c r="E7" s="526"/>
      <c r="F7" s="476"/>
      <c r="G7" s="526"/>
      <c r="H7" s="476"/>
      <c r="I7" s="526"/>
      <c r="J7" s="185" t="str">
        <f>IF(COUNTBLANK(D7:I7)=6,"",IF(COUNTBLANK(D7:I7)=0,"Weryfikacja wiersza OK","Należy wypełnić wszystkie pola w bieżącym wierszu"))</f>
        <v/>
      </c>
    </row>
    <row r="8" spans="2:10" ht="21.75" customHeight="1" x14ac:dyDescent="0.25">
      <c r="B8" s="21" t="s">
        <v>220</v>
      </c>
      <c r="C8" s="21" t="s">
        <v>101</v>
      </c>
      <c r="D8" s="477"/>
      <c r="E8" s="526"/>
      <c r="F8" s="477"/>
      <c r="G8" s="526"/>
      <c r="H8" s="477"/>
      <c r="I8" s="526"/>
      <c r="J8" s="185" t="str">
        <f t="shared" ref="J8:J12" si="0">IF(COUNTBLANK(D8:I8)=6,"",IF(COUNTBLANK(D8:I8)=0,"Weryfikacja wiersza OK","Należy wypełnić wszystkie pola w bieżącym wierszu"))</f>
        <v/>
      </c>
    </row>
    <row r="9" spans="2:10" ht="21.75" customHeight="1" x14ac:dyDescent="0.25">
      <c r="B9" s="21" t="s">
        <v>221</v>
      </c>
      <c r="C9" s="21" t="s">
        <v>102</v>
      </c>
      <c r="D9" s="477"/>
      <c r="E9" s="526"/>
      <c r="F9" s="477"/>
      <c r="G9" s="526"/>
      <c r="H9" s="477"/>
      <c r="I9" s="526"/>
      <c r="J9" s="185" t="str">
        <f t="shared" si="0"/>
        <v/>
      </c>
    </row>
    <row r="10" spans="2:10" ht="21.75" customHeight="1" x14ac:dyDescent="0.25">
      <c r="B10" s="21" t="s">
        <v>222</v>
      </c>
      <c r="C10" s="21" t="s">
        <v>103</v>
      </c>
      <c r="D10" s="477"/>
      <c r="E10" s="526"/>
      <c r="F10" s="477"/>
      <c r="G10" s="526"/>
      <c r="H10" s="477"/>
      <c r="I10" s="526"/>
      <c r="J10" s="185" t="str">
        <f t="shared" si="0"/>
        <v/>
      </c>
    </row>
    <row r="11" spans="2:10" ht="21.75" customHeight="1" thickBot="1" x14ac:dyDescent="0.3">
      <c r="B11" s="21" t="s">
        <v>223</v>
      </c>
      <c r="C11" s="21" t="s">
        <v>104</v>
      </c>
      <c r="D11" s="527"/>
      <c r="E11" s="526"/>
      <c r="F11" s="527"/>
      <c r="G11" s="526"/>
      <c r="H11" s="527"/>
      <c r="I11" s="526"/>
      <c r="J11" s="185" t="str">
        <f t="shared" si="0"/>
        <v/>
      </c>
    </row>
    <row r="12" spans="2:10" ht="21.75" customHeight="1" thickBot="1" x14ac:dyDescent="0.3">
      <c r="B12" s="80" t="s">
        <v>224</v>
      </c>
      <c r="C12" s="61" t="s">
        <v>106</v>
      </c>
      <c r="D12" s="528"/>
      <c r="E12" s="529"/>
      <c r="F12" s="528"/>
      <c r="G12" s="529"/>
      <c r="H12" s="528"/>
      <c r="I12" s="529"/>
      <c r="J12" s="185" t="str">
        <f t="shared" si="0"/>
        <v/>
      </c>
    </row>
    <row r="13" spans="2:10" ht="21.75" customHeight="1" x14ac:dyDescent="0.25">
      <c r="C13" s="6"/>
      <c r="D13" s="6"/>
      <c r="E13" s="6"/>
      <c r="F13" s="6"/>
      <c r="G13" s="6"/>
      <c r="H13" s="6"/>
      <c r="I13" s="6"/>
      <c r="J13" s="6"/>
    </row>
    <row r="14" spans="2:10" ht="21.75" customHeight="1" x14ac:dyDescent="0.25">
      <c r="C14" s="2" t="s">
        <v>3590</v>
      </c>
      <c r="D14" s="6"/>
      <c r="E14" s="6"/>
      <c r="F14" s="6"/>
      <c r="G14" s="6"/>
      <c r="H14" s="6"/>
      <c r="I14" s="6"/>
      <c r="J14" s="6"/>
    </row>
    <row r="15" spans="2:10" ht="21.75" customHeight="1" x14ac:dyDescent="0.25">
      <c r="C15" s="18" t="s">
        <v>224</v>
      </c>
      <c r="D15" s="144" t="str">
        <f t="shared" ref="D15:I15" si="1">IF(ISBLANK(D12),"",IF(D12=SUM(D7:D11),"OK","Błąd weryfikacji sumy"))</f>
        <v/>
      </c>
      <c r="E15" s="144" t="str">
        <f t="shared" si="1"/>
        <v/>
      </c>
      <c r="F15" s="144" t="str">
        <f t="shared" si="1"/>
        <v/>
      </c>
      <c r="G15" s="144" t="str">
        <f t="shared" si="1"/>
        <v/>
      </c>
      <c r="H15" s="144" t="str">
        <f t="shared" si="1"/>
        <v/>
      </c>
      <c r="I15" s="144" t="str">
        <f t="shared" si="1"/>
        <v/>
      </c>
      <c r="J15" s="6"/>
    </row>
    <row r="16" spans="2:10" ht="24" customHeight="1" x14ac:dyDescent="0.25">
      <c r="C16" s="217"/>
      <c r="D16" s="217"/>
      <c r="E16" s="217"/>
      <c r="F16" s="217"/>
      <c r="G16" s="217"/>
      <c r="H16" s="144"/>
      <c r="I16" s="144"/>
    </row>
    <row r="17" spans="3:9" ht="38.25" customHeight="1" x14ac:dyDescent="0.25">
      <c r="C17" s="18" t="s">
        <v>3617</v>
      </c>
      <c r="D17" s="601" t="str">
        <f>IF(COUNTBLANK(J7:J12)=6,"",IF(AND(COUNTIF(J7:J12,"Weryfikacja wiersza OK")=6,COUNTIF(D15:I15,"OK")=6),"Arkusz jest zwalidowany poprawnie","Arkusz jest niepoprawny"))</f>
        <v/>
      </c>
      <c r="E17" s="217"/>
      <c r="F17" s="217"/>
      <c r="G17" s="217"/>
      <c r="H17" s="144"/>
      <c r="I17" s="144"/>
    </row>
  </sheetData>
  <sheetProtection formatCells="0" formatColumns="0" formatRows="0"/>
  <mergeCells count="4">
    <mergeCell ref="D4:E4"/>
    <mergeCell ref="F4:G4"/>
    <mergeCell ref="H4:I4"/>
    <mergeCell ref="B4:C6"/>
  </mergeCells>
  <conditionalFormatting sqref="D15:I15">
    <cfRule type="containsText" dxfId="115" priority="5" operator="containsText" text="OK">
      <formula>NOT(ISERROR(SEARCH("OK",D15)))</formula>
    </cfRule>
  </conditionalFormatting>
  <conditionalFormatting sqref="C16:G16 E17:G17">
    <cfRule type="containsText" dxfId="114" priority="4" operator="containsText" text="Arkusz zweryfikowany poprawnie">
      <formula>NOT(ISERROR(SEARCH("Arkusz zweryfikowany poprawnie",C16)))</formula>
    </cfRule>
  </conditionalFormatting>
  <conditionalFormatting sqref="J7:J12">
    <cfRule type="containsText" dxfId="113" priority="3" operator="containsText" text="Weryfikacja wiersza OK">
      <formula>NOT(ISERROR(SEARCH("Weryfikacja wiersza OK",J7)))</formula>
    </cfRule>
  </conditionalFormatting>
  <conditionalFormatting sqref="J7:J12">
    <cfRule type="cellIs" dxfId="112" priority="2" operator="equal">
      <formula>"Weryfikacja OK"</formula>
    </cfRule>
  </conditionalFormatting>
  <conditionalFormatting sqref="D17">
    <cfRule type="containsText" dxfId="111" priority="1" operator="containsText" text="Arkusz jest zwalidowany poprawnie">
      <formula>NOT(ISERROR(SEARCH("Arkusz jest zwalidowany poprawnie",D17)))</formula>
    </cfRule>
  </conditionalFormatting>
  <pageMargins left="0.7" right="0.7" top="0.75" bottom="0.75" header="0.3" footer="0.3"/>
  <pageSetup paperSize="9" scale="78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workbookViewId="0">
      <selection activeCell="F2" sqref="F2"/>
    </sheetView>
  </sheetViews>
  <sheetFormatPr defaultRowHeight="15" x14ac:dyDescent="0.25"/>
  <cols>
    <col min="3" max="3" width="21.140625" customWidth="1"/>
    <col min="4" max="4" width="19.7109375" customWidth="1"/>
    <col min="5" max="5" width="26.140625" customWidth="1"/>
    <col min="6" max="10" width="19.7109375" customWidth="1"/>
  </cols>
  <sheetData>
    <row r="1" spans="2:10" ht="15.75" x14ac:dyDescent="0.25">
      <c r="B1" s="1" t="s">
        <v>329</v>
      </c>
    </row>
    <row r="2" spans="2:10" x14ac:dyDescent="0.25">
      <c r="B2" s="904" t="s">
        <v>3341</v>
      </c>
      <c r="C2" s="904"/>
      <c r="D2" s="904"/>
      <c r="E2" s="904"/>
      <c r="F2" s="904"/>
      <c r="G2" s="6"/>
      <c r="H2" s="6"/>
      <c r="I2" s="6"/>
    </row>
    <row r="3" spans="2:10" ht="15.75" thickBot="1" x14ac:dyDescent="0.3">
      <c r="B3" s="904"/>
      <c r="C3" s="904"/>
      <c r="D3" s="904"/>
      <c r="E3" s="904"/>
      <c r="F3" s="6"/>
      <c r="G3" s="6"/>
      <c r="H3" s="6"/>
      <c r="I3" s="6"/>
    </row>
    <row r="4" spans="2:10" ht="37.5" customHeight="1" thickBot="1" x14ac:dyDescent="0.3">
      <c r="B4" s="1546"/>
      <c r="C4" s="1547"/>
      <c r="D4" s="1383" t="s">
        <v>3339</v>
      </c>
      <c r="E4" s="1374"/>
      <c r="F4" s="1538" t="s">
        <v>99</v>
      </c>
      <c r="G4" s="1539"/>
      <c r="H4" s="1538" t="s">
        <v>82</v>
      </c>
      <c r="I4" s="1539"/>
    </row>
    <row r="5" spans="2:10" ht="15.75" thickBot="1" x14ac:dyDescent="0.3">
      <c r="B5" s="1548"/>
      <c r="C5" s="1549"/>
      <c r="D5" s="1162" t="s">
        <v>105</v>
      </c>
      <c r="E5" s="1163" t="s">
        <v>11</v>
      </c>
      <c r="F5" s="59" t="s">
        <v>105</v>
      </c>
      <c r="G5" s="60" t="s">
        <v>11</v>
      </c>
      <c r="H5" s="59" t="s">
        <v>105</v>
      </c>
      <c r="I5" s="60" t="s">
        <v>11</v>
      </c>
    </row>
    <row r="6" spans="2:10" ht="15.75" thickBot="1" x14ac:dyDescent="0.3">
      <c r="B6" s="1550"/>
      <c r="C6" s="1551"/>
      <c r="D6" s="56" t="s">
        <v>145</v>
      </c>
      <c r="E6" s="1164" t="s">
        <v>146</v>
      </c>
      <c r="F6" s="25" t="s">
        <v>147</v>
      </c>
      <c r="G6" s="26" t="s">
        <v>148</v>
      </c>
      <c r="H6" s="25" t="s">
        <v>153</v>
      </c>
      <c r="I6" s="26" t="s">
        <v>149</v>
      </c>
    </row>
    <row r="7" spans="2:10" x14ac:dyDescent="0.25">
      <c r="B7" s="1165" t="s">
        <v>319</v>
      </c>
      <c r="C7" s="1165" t="s">
        <v>100</v>
      </c>
      <c r="D7" s="1166"/>
      <c r="E7" s="1167"/>
      <c r="F7" s="271"/>
      <c r="G7" s="219"/>
      <c r="H7" s="271"/>
      <c r="I7" s="219"/>
      <c r="J7" s="144" t="str">
        <f t="shared" ref="J7:J12" si="0">IF(COUNTBLANK(D7:I7)=6,"",IF(COUNTBLANK(D7:I7)=0,"Weryfikacja wiersza OK","Błąd: Należy wypełnić wiersz w tabeli"))</f>
        <v/>
      </c>
    </row>
    <row r="8" spans="2:10" ht="21.75" customHeight="1" x14ac:dyDescent="0.25">
      <c r="B8" s="21" t="s">
        <v>320</v>
      </c>
      <c r="C8" s="21" t="s">
        <v>101</v>
      </c>
      <c r="D8" s="218"/>
      <c r="E8" s="219"/>
      <c r="F8" s="218"/>
      <c r="G8" s="219"/>
      <c r="H8" s="218"/>
      <c r="I8" s="219"/>
      <c r="J8" s="144" t="str">
        <f t="shared" si="0"/>
        <v/>
      </c>
    </row>
    <row r="9" spans="2:10" ht="20.25" customHeight="1" x14ac:dyDescent="0.25">
      <c r="B9" s="21" t="s">
        <v>321</v>
      </c>
      <c r="C9" s="21" t="s">
        <v>102</v>
      </c>
      <c r="D9" s="218"/>
      <c r="E9" s="219"/>
      <c r="F9" s="218"/>
      <c r="G9" s="219"/>
      <c r="H9" s="218"/>
      <c r="I9" s="219"/>
      <c r="J9" s="144" t="str">
        <f t="shared" si="0"/>
        <v/>
      </c>
    </row>
    <row r="10" spans="2:10" ht="18" customHeight="1" x14ac:dyDescent="0.25">
      <c r="B10" s="21" t="s">
        <v>322</v>
      </c>
      <c r="C10" s="21" t="s">
        <v>103</v>
      </c>
      <c r="D10" s="218"/>
      <c r="E10" s="219"/>
      <c r="F10" s="218"/>
      <c r="G10" s="219"/>
      <c r="H10" s="218"/>
      <c r="I10" s="219"/>
      <c r="J10" s="144" t="str">
        <f t="shared" si="0"/>
        <v/>
      </c>
    </row>
    <row r="11" spans="2:10" ht="21" customHeight="1" thickBot="1" x14ac:dyDescent="0.3">
      <c r="B11" s="21" t="s">
        <v>323</v>
      </c>
      <c r="C11" s="21" t="s">
        <v>104</v>
      </c>
      <c r="D11" s="272"/>
      <c r="E11" s="219"/>
      <c r="F11" s="272"/>
      <c r="G11" s="219"/>
      <c r="H11" s="272"/>
      <c r="I11" s="219"/>
      <c r="J11" s="144" t="str">
        <f t="shared" si="0"/>
        <v/>
      </c>
    </row>
    <row r="12" spans="2:10" ht="15.75" thickBot="1" x14ac:dyDescent="0.3">
      <c r="B12" s="80" t="s">
        <v>324</v>
      </c>
      <c r="C12" s="61" t="s">
        <v>106</v>
      </c>
      <c r="D12" s="273"/>
      <c r="E12" s="274"/>
      <c r="F12" s="273"/>
      <c r="G12" s="274"/>
      <c r="H12" s="273"/>
      <c r="I12" s="274"/>
      <c r="J12" s="144" t="str">
        <f t="shared" si="0"/>
        <v/>
      </c>
    </row>
    <row r="14" spans="2:10" x14ac:dyDescent="0.25">
      <c r="C14" s="2" t="s">
        <v>3590</v>
      </c>
    </row>
    <row r="15" spans="2:10" x14ac:dyDescent="0.25">
      <c r="C15" t="s">
        <v>324</v>
      </c>
      <c r="D15" s="144" t="str">
        <f t="shared" ref="D15:I15" si="1">IF(ISBLANK(D12),"",IF(D12=SUM(D7:D11),"OK","Błąd w wyliczeniu sumy"))</f>
        <v/>
      </c>
      <c r="E15" s="144" t="str">
        <f t="shared" si="1"/>
        <v/>
      </c>
      <c r="F15" s="144" t="str">
        <f t="shared" si="1"/>
        <v/>
      </c>
      <c r="G15" s="144" t="str">
        <f t="shared" si="1"/>
        <v/>
      </c>
      <c r="H15" s="144" t="str">
        <f t="shared" si="1"/>
        <v/>
      </c>
      <c r="I15" s="144" t="str">
        <f t="shared" si="1"/>
        <v/>
      </c>
    </row>
    <row r="16" spans="2:10" x14ac:dyDescent="0.25">
      <c r="C16" s="144"/>
    </row>
    <row r="17" spans="3:4" x14ac:dyDescent="0.25">
      <c r="C17" s="18" t="s">
        <v>3617</v>
      </c>
      <c r="D17" s="601" t="str">
        <f>IF(COUNTBLANK(J7:J12)=6,"",IF(AND(COUNTIF(J7:J12,"Weryfikacja wiersza OK")=6,COUNTIF(D15:I15,"OK")=6),"Arkusz jest zwalidowany poprawnie","Arkusz jest niepoprawny"))</f>
        <v/>
      </c>
    </row>
  </sheetData>
  <sheetProtection formatCells="0" formatColumns="0" formatRows="0"/>
  <mergeCells count="4">
    <mergeCell ref="B4:C6"/>
    <mergeCell ref="D4:E4"/>
    <mergeCell ref="F4:G4"/>
    <mergeCell ref="H4:I4"/>
  </mergeCells>
  <conditionalFormatting sqref="J7:J12">
    <cfRule type="containsText" dxfId="110" priority="4" operator="containsText" text="Weryfikacja wiersza OK">
      <formula>NOT(ISERROR(SEARCH("Weryfikacja wiersza OK",J7)))</formula>
    </cfRule>
  </conditionalFormatting>
  <conditionalFormatting sqref="D15:I15">
    <cfRule type="containsText" dxfId="109" priority="3" operator="containsText" text="OK">
      <formula>NOT(ISERROR(SEARCH("OK",D15)))</formula>
    </cfRule>
  </conditionalFormatting>
  <conditionalFormatting sqref="C16">
    <cfRule type="containsText" dxfId="108" priority="2" operator="containsText" text="Arkusz zweryfikowany poprawnie">
      <formula>NOT(ISERROR(SEARCH("Arkusz zweryfikowany poprawnie",C16)))</formula>
    </cfRule>
  </conditionalFormatting>
  <conditionalFormatting sqref="D17">
    <cfRule type="containsText" dxfId="107" priority="1" operator="containsText" text="Arkusz jest zwalidowany poprawnie">
      <formula>NOT(ISERROR(SEARCH("Arkusz jest zwalidowany poprawnie",D17)))</formula>
    </cfRule>
  </conditionalFormatting>
  <pageMargins left="0.7" right="0.7" top="0.75" bottom="0.75" header="0.3" footer="0.3"/>
  <pageSetup paperSize="9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8"/>
  <sheetViews>
    <sheetView zoomScaleNormal="100" zoomScaleSheetLayoutView="80" workbookViewId="0">
      <selection activeCell="D6" sqref="D6:E13"/>
    </sheetView>
  </sheetViews>
  <sheetFormatPr defaultRowHeight="15" x14ac:dyDescent="0.25"/>
  <cols>
    <col min="2" max="2" width="9.42578125" customWidth="1"/>
    <col min="3" max="3" width="37.140625" customWidth="1"/>
    <col min="4" max="4" width="16.28515625" customWidth="1"/>
    <col min="5" max="5" width="18.28515625" customWidth="1"/>
    <col min="6" max="6" width="36.28515625" customWidth="1"/>
    <col min="7" max="41" width="5.85546875" customWidth="1"/>
  </cols>
  <sheetData>
    <row r="1" spans="2:18" ht="15.75" x14ac:dyDescent="0.25">
      <c r="B1" s="1" t="s">
        <v>329</v>
      </c>
    </row>
    <row r="2" spans="2:18" x14ac:dyDescent="0.25">
      <c r="B2" s="334" t="s">
        <v>3340</v>
      </c>
      <c r="C2" s="334"/>
      <c r="D2" s="334"/>
      <c r="E2" s="334"/>
    </row>
    <row r="3" spans="2:18" ht="15.75" thickBot="1" x14ac:dyDescent="0.3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49.5" customHeight="1" thickBot="1" x14ac:dyDescent="0.3">
      <c r="B4" s="1441"/>
      <c r="C4" s="1442"/>
      <c r="D4" s="71" t="s">
        <v>134</v>
      </c>
      <c r="E4" s="70" t="s">
        <v>105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20.25" customHeight="1" thickBot="1" x14ac:dyDescent="0.3">
      <c r="B5" s="1445"/>
      <c r="C5" s="1446"/>
      <c r="D5" s="72" t="s">
        <v>145</v>
      </c>
      <c r="E5" s="26" t="s">
        <v>146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24" customHeight="1" x14ac:dyDescent="0.25">
      <c r="B6" s="77" t="s">
        <v>239</v>
      </c>
      <c r="C6" s="36" t="s">
        <v>57</v>
      </c>
      <c r="D6" s="244"/>
      <c r="E6" s="245"/>
      <c r="F6" s="243" t="str">
        <f>IF(COUNTBLANK(D6:E6)=2,"",IF(COUNTBLANK(D6:E6)=0,"Weryfikacja wiersza OK","Błąd: Należy wypełnić wiersz w tabeli"))</f>
        <v/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24" customHeight="1" x14ac:dyDescent="0.25">
      <c r="B7" s="75" t="s">
        <v>240</v>
      </c>
      <c r="C7" s="37" t="s">
        <v>58</v>
      </c>
      <c r="D7" s="242"/>
      <c r="E7" s="219"/>
      <c r="F7" s="243" t="str">
        <f t="shared" ref="F7:F13" si="0">IF(COUNTBLANK(D7:E7)=2,"",IF(COUNTBLANK(D7:E7)=0,"Weryfikacja wiersza OK","Błąd: Należy wypełnić wiersz w tabeli"))</f>
        <v/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24" customHeight="1" x14ac:dyDescent="0.25">
      <c r="B8" s="74" t="s">
        <v>241</v>
      </c>
      <c r="C8" s="38" t="s">
        <v>59</v>
      </c>
      <c r="D8" s="246"/>
      <c r="E8" s="247"/>
      <c r="F8" s="243" t="str">
        <f t="shared" si="0"/>
        <v/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24" customHeight="1" x14ac:dyDescent="0.25">
      <c r="B9" s="78" t="s">
        <v>242</v>
      </c>
      <c r="C9" s="37" t="s">
        <v>60</v>
      </c>
      <c r="D9" s="242"/>
      <c r="E9" s="219"/>
      <c r="F9" s="243" t="str">
        <f t="shared" si="0"/>
        <v/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24" customHeight="1" x14ac:dyDescent="0.25">
      <c r="B10" s="74" t="s">
        <v>243</v>
      </c>
      <c r="C10" s="37" t="s">
        <v>62</v>
      </c>
      <c r="D10" s="248"/>
      <c r="E10" s="249"/>
      <c r="F10" s="243" t="str">
        <f t="shared" si="0"/>
        <v/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27.75" customHeight="1" x14ac:dyDescent="0.25">
      <c r="B11" s="75" t="s">
        <v>244</v>
      </c>
      <c r="C11" s="37" t="s">
        <v>61</v>
      </c>
      <c r="D11" s="242"/>
      <c r="E11" s="219"/>
      <c r="F11" s="243" t="str">
        <f t="shared" si="0"/>
        <v/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24" customHeight="1" thickBot="1" x14ac:dyDescent="0.3">
      <c r="B12" s="74" t="s">
        <v>245</v>
      </c>
      <c r="C12" s="37" t="s">
        <v>33</v>
      </c>
      <c r="D12" s="250"/>
      <c r="E12" s="251"/>
      <c r="F12" s="243" t="str">
        <f t="shared" si="0"/>
        <v/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24" customHeight="1" thickBot="1" x14ac:dyDescent="0.3">
      <c r="B13" s="40" t="s">
        <v>246</v>
      </c>
      <c r="C13" s="39" t="s">
        <v>32</v>
      </c>
      <c r="D13" s="252"/>
      <c r="E13" s="253"/>
      <c r="F13" s="243" t="str">
        <f t="shared" si="0"/>
        <v/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42.75" customHeight="1" x14ac:dyDescent="0.25">
      <c r="B14" s="7"/>
      <c r="C14" s="7"/>
      <c r="D14" s="7"/>
      <c r="E14" s="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42.75" customHeight="1" x14ac:dyDescent="0.25">
      <c r="B15" s="7"/>
      <c r="C15" s="2" t="s">
        <v>3590</v>
      </c>
      <c r="D15" s="7"/>
      <c r="E15" s="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x14ac:dyDescent="0.25">
      <c r="C16" t="s">
        <v>246</v>
      </c>
      <c r="D16" s="144" t="str">
        <f>IF(ISBLANK(D13),"",IF(D13=SUM(D6:D12),"OK","Błąd w wyliczeniu sumy"))</f>
        <v/>
      </c>
      <c r="E16" s="144" t="str">
        <f>IF(ISBLANK(E13),"",IF(E13=SUM(E6:E12),"OK","Błąd w wyliczeniu sumy"))</f>
        <v/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3:4" x14ac:dyDescent="0.25">
      <c r="C17" s="144"/>
    </row>
    <row r="18" spans="3:4" x14ac:dyDescent="0.25">
      <c r="C18" s="18" t="s">
        <v>3617</v>
      </c>
      <c r="D18" s="601" t="str">
        <f>IF(COUNTBLANK(F6:F13)=8,"",IF(AND(COUNTIF(F6:F13,"Weryfikacja wiersza OK")=8,COUNTIF(D16:E16,"OK")=2),"Arkusz jest zwalidowany poprawnie","Arkusz jest niepoprawny"))</f>
        <v/>
      </c>
    </row>
  </sheetData>
  <sheetProtection formatCells="0" formatColumns="0" formatRows="0"/>
  <mergeCells count="1">
    <mergeCell ref="B4:C5"/>
  </mergeCells>
  <conditionalFormatting sqref="F6:F13">
    <cfRule type="containsText" dxfId="106" priority="4" operator="containsText" text="Weryfikacja wiersza OK">
      <formula>NOT(ISERROR(SEARCH("Weryfikacja wiersza OK",F6)))</formula>
    </cfRule>
  </conditionalFormatting>
  <conditionalFormatting sqref="D16:E16">
    <cfRule type="containsText" dxfId="105" priority="3" operator="containsText" text="OK">
      <formula>NOT(ISERROR(SEARCH("OK",D16)))</formula>
    </cfRule>
  </conditionalFormatting>
  <conditionalFormatting sqref="C17">
    <cfRule type="containsText" dxfId="104" priority="2" operator="containsText" text="Arkusz zweryfikowany poprawnie">
      <formula>NOT(ISERROR(SEARCH("Arkusz zweryfikowany poprawnie",C17)))</formula>
    </cfRule>
  </conditionalFormatting>
  <conditionalFormatting sqref="D18">
    <cfRule type="containsText" dxfId="103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scale="69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topLeftCell="A16" zoomScale="90" zoomScaleNormal="90" workbookViewId="0">
      <selection activeCell="J43" sqref="D6:J43"/>
    </sheetView>
  </sheetViews>
  <sheetFormatPr defaultRowHeight="15" x14ac:dyDescent="0.25"/>
  <cols>
    <col min="2" max="2" width="12.28515625" customWidth="1"/>
    <col min="3" max="3" width="54.28515625" bestFit="1" customWidth="1"/>
    <col min="4" max="4" width="16.5703125" customWidth="1"/>
    <col min="5" max="8" width="13.5703125" customWidth="1"/>
    <col min="9" max="9" width="17.42578125" customWidth="1"/>
    <col min="10" max="10" width="14.85546875" customWidth="1"/>
    <col min="11" max="11" width="58.5703125" customWidth="1"/>
  </cols>
  <sheetData>
    <row r="1" spans="2:11" ht="15.75" x14ac:dyDescent="0.25">
      <c r="B1" s="1" t="s">
        <v>1</v>
      </c>
    </row>
    <row r="2" spans="2:11" x14ac:dyDescent="0.25">
      <c r="B2" t="s">
        <v>2412</v>
      </c>
    </row>
    <row r="3" spans="2:11" ht="15.75" thickBot="1" x14ac:dyDescent="0.3"/>
    <row r="4" spans="2:11" ht="75" x14ac:dyDescent="0.25">
      <c r="B4" s="1324" t="s">
        <v>712</v>
      </c>
      <c r="C4" s="1325"/>
      <c r="D4" s="785" t="s">
        <v>57</v>
      </c>
      <c r="E4" s="786" t="s">
        <v>58</v>
      </c>
      <c r="F4" s="786" t="s">
        <v>59</v>
      </c>
      <c r="G4" s="786" t="s">
        <v>60</v>
      </c>
      <c r="H4" s="786" t="s">
        <v>62</v>
      </c>
      <c r="I4" s="786" t="s">
        <v>61</v>
      </c>
      <c r="J4" s="787" t="s">
        <v>33</v>
      </c>
    </row>
    <row r="5" spans="2:11" ht="15.75" thickBot="1" x14ac:dyDescent="0.3">
      <c r="B5" s="1326"/>
      <c r="C5" s="1327"/>
      <c r="D5" s="761" t="s">
        <v>145</v>
      </c>
      <c r="E5" s="773" t="s">
        <v>146</v>
      </c>
      <c r="F5" s="773" t="s">
        <v>147</v>
      </c>
      <c r="G5" s="773" t="s">
        <v>148</v>
      </c>
      <c r="H5" s="773" t="s">
        <v>153</v>
      </c>
      <c r="I5" s="773" t="s">
        <v>149</v>
      </c>
      <c r="J5" s="762" t="s">
        <v>258</v>
      </c>
    </row>
    <row r="6" spans="2:11" x14ac:dyDescent="0.25">
      <c r="B6" s="1168" t="s">
        <v>2368</v>
      </c>
      <c r="C6" s="1169" t="s">
        <v>615</v>
      </c>
      <c r="D6" s="1170"/>
      <c r="E6" s="1171"/>
      <c r="F6" s="1171"/>
      <c r="G6" s="1171"/>
      <c r="H6" s="1171"/>
      <c r="I6" s="1171"/>
      <c r="J6" s="1172"/>
      <c r="K6" s="243" t="str">
        <f>IF(COUNTBLANK(D6:J6)=7,"",IF(COUNTBLANK(D6:J6)=0,"Weryfikacja wiersza OK","Należy wypełnić wszystkie pola w bieżącym wierszu"))</f>
        <v/>
      </c>
    </row>
    <row r="7" spans="2:11" ht="30" x14ac:dyDescent="0.25">
      <c r="B7" s="1122" t="s">
        <v>2369</v>
      </c>
      <c r="C7" s="1123" t="s">
        <v>622</v>
      </c>
      <c r="D7" s="1124"/>
      <c r="E7" s="1156"/>
      <c r="F7" s="1156"/>
      <c r="G7" s="1156"/>
      <c r="H7" s="1156"/>
      <c r="I7" s="1156"/>
      <c r="J7" s="1173"/>
      <c r="K7" s="243" t="str">
        <f t="shared" ref="K7:K43" si="0">IF(COUNTBLANK(D7:J7)=7,"",IF(COUNTBLANK(D7:J7)=0,"Weryfikacja wiersza OK","Należy wypełnić wszystkie pola w bieżącym wierszu"))</f>
        <v/>
      </c>
    </row>
    <row r="8" spans="2:11" x14ac:dyDescent="0.25">
      <c r="B8" s="752" t="s">
        <v>2370</v>
      </c>
      <c r="C8" s="658" t="s">
        <v>512</v>
      </c>
      <c r="D8" s="690"/>
      <c r="E8" s="775"/>
      <c r="F8" s="775"/>
      <c r="G8" s="775"/>
      <c r="H8" s="775"/>
      <c r="I8" s="775"/>
      <c r="J8" s="765"/>
      <c r="K8" s="243" t="str">
        <f t="shared" si="0"/>
        <v/>
      </c>
    </row>
    <row r="9" spans="2:11" x14ac:dyDescent="0.25">
      <c r="B9" s="752" t="s">
        <v>2371</v>
      </c>
      <c r="C9" s="658" t="s">
        <v>300</v>
      </c>
      <c r="D9" s="690"/>
      <c r="E9" s="775"/>
      <c r="F9" s="775"/>
      <c r="G9" s="775"/>
      <c r="H9" s="775"/>
      <c r="I9" s="775"/>
      <c r="J9" s="765"/>
      <c r="K9" s="243" t="str">
        <f t="shared" si="0"/>
        <v/>
      </c>
    </row>
    <row r="10" spans="2:11" x14ac:dyDescent="0.25">
      <c r="B10" s="753" t="s">
        <v>2372</v>
      </c>
      <c r="C10" s="754" t="s">
        <v>82</v>
      </c>
      <c r="D10" s="768"/>
      <c r="E10" s="778"/>
      <c r="F10" s="778"/>
      <c r="G10" s="778"/>
      <c r="H10" s="778"/>
      <c r="I10" s="778"/>
      <c r="J10" s="769"/>
      <c r="K10" s="243" t="str">
        <f t="shared" si="0"/>
        <v/>
      </c>
    </row>
    <row r="11" spans="2:11" x14ac:dyDescent="0.25">
      <c r="B11" s="1122" t="s">
        <v>2373</v>
      </c>
      <c r="C11" s="1123" t="s">
        <v>627</v>
      </c>
      <c r="D11" s="1124"/>
      <c r="E11" s="1156"/>
      <c r="F11" s="1156"/>
      <c r="G11" s="1156"/>
      <c r="H11" s="1156"/>
      <c r="I11" s="1156"/>
      <c r="J11" s="1173"/>
      <c r="K11" s="243" t="str">
        <f t="shared" si="0"/>
        <v/>
      </c>
    </row>
    <row r="12" spans="2:11" x14ac:dyDescent="0.25">
      <c r="B12" s="752" t="s">
        <v>2374</v>
      </c>
      <c r="C12" s="658" t="s">
        <v>512</v>
      </c>
      <c r="D12" s="690"/>
      <c r="E12" s="775"/>
      <c r="F12" s="775"/>
      <c r="G12" s="775"/>
      <c r="H12" s="775"/>
      <c r="I12" s="775"/>
      <c r="J12" s="765"/>
      <c r="K12" s="243" t="str">
        <f t="shared" si="0"/>
        <v/>
      </c>
    </row>
    <row r="13" spans="2:11" x14ac:dyDescent="0.25">
      <c r="B13" s="752" t="s">
        <v>2375</v>
      </c>
      <c r="C13" s="658" t="s">
        <v>300</v>
      </c>
      <c r="D13" s="690"/>
      <c r="E13" s="775"/>
      <c r="F13" s="775"/>
      <c r="G13" s="775"/>
      <c r="H13" s="775"/>
      <c r="I13" s="775"/>
      <c r="J13" s="765"/>
      <c r="K13" s="243" t="str">
        <f t="shared" si="0"/>
        <v/>
      </c>
    </row>
    <row r="14" spans="2:11" x14ac:dyDescent="0.25">
      <c r="B14" s="753" t="s">
        <v>2376</v>
      </c>
      <c r="C14" s="754" t="s">
        <v>82</v>
      </c>
      <c r="D14" s="768"/>
      <c r="E14" s="778"/>
      <c r="F14" s="778"/>
      <c r="G14" s="778"/>
      <c r="H14" s="778"/>
      <c r="I14" s="778"/>
      <c r="J14" s="769"/>
      <c r="K14" s="243" t="str">
        <f t="shared" si="0"/>
        <v/>
      </c>
    </row>
    <row r="15" spans="2:11" x14ac:dyDescent="0.25">
      <c r="B15" s="1122" t="s">
        <v>2377</v>
      </c>
      <c r="C15" s="1123" t="s">
        <v>632</v>
      </c>
      <c r="D15" s="1124"/>
      <c r="E15" s="1156"/>
      <c r="F15" s="1156"/>
      <c r="G15" s="1156"/>
      <c r="H15" s="1156"/>
      <c r="I15" s="1156"/>
      <c r="J15" s="1173"/>
      <c r="K15" s="243" t="str">
        <f t="shared" si="0"/>
        <v/>
      </c>
    </row>
    <row r="16" spans="2:11" x14ac:dyDescent="0.25">
      <c r="B16" s="752" t="s">
        <v>2378</v>
      </c>
      <c r="C16" s="658" t="s">
        <v>512</v>
      </c>
      <c r="D16" s="690"/>
      <c r="E16" s="775"/>
      <c r="F16" s="775"/>
      <c r="G16" s="775"/>
      <c r="H16" s="775"/>
      <c r="I16" s="775"/>
      <c r="J16" s="765"/>
      <c r="K16" s="243" t="str">
        <f t="shared" si="0"/>
        <v/>
      </c>
    </row>
    <row r="17" spans="2:11" x14ac:dyDescent="0.25">
      <c r="B17" s="752" t="s">
        <v>2379</v>
      </c>
      <c r="C17" s="658" t="s">
        <v>300</v>
      </c>
      <c r="D17" s="690"/>
      <c r="E17" s="775"/>
      <c r="F17" s="775"/>
      <c r="G17" s="775"/>
      <c r="H17" s="775"/>
      <c r="I17" s="775"/>
      <c r="J17" s="765"/>
      <c r="K17" s="243" t="str">
        <f t="shared" si="0"/>
        <v/>
      </c>
    </row>
    <row r="18" spans="2:11" x14ac:dyDescent="0.25">
      <c r="B18" s="752" t="s">
        <v>2380</v>
      </c>
      <c r="C18" s="744" t="s">
        <v>2381</v>
      </c>
      <c r="D18" s="690"/>
      <c r="E18" s="775"/>
      <c r="F18" s="775"/>
      <c r="G18" s="775"/>
      <c r="H18" s="775"/>
      <c r="I18" s="775"/>
      <c r="J18" s="765"/>
      <c r="K18" s="243" t="str">
        <f t="shared" si="0"/>
        <v/>
      </c>
    </row>
    <row r="19" spans="2:11" x14ac:dyDescent="0.25">
      <c r="B19" s="752" t="s">
        <v>2382</v>
      </c>
      <c r="C19" s="744" t="s">
        <v>2383</v>
      </c>
      <c r="D19" s="690"/>
      <c r="E19" s="775"/>
      <c r="F19" s="775"/>
      <c r="G19" s="775"/>
      <c r="H19" s="775"/>
      <c r="I19" s="775"/>
      <c r="J19" s="765"/>
      <c r="K19" s="243" t="str">
        <f t="shared" si="0"/>
        <v/>
      </c>
    </row>
    <row r="20" spans="2:11" x14ac:dyDescent="0.25">
      <c r="B20" s="752" t="s">
        <v>2384</v>
      </c>
      <c r="C20" s="744" t="s">
        <v>2385</v>
      </c>
      <c r="D20" s="690"/>
      <c r="E20" s="775"/>
      <c r="F20" s="775"/>
      <c r="G20" s="775"/>
      <c r="H20" s="775"/>
      <c r="I20" s="775"/>
      <c r="J20" s="765"/>
      <c r="K20" s="243" t="str">
        <f t="shared" si="0"/>
        <v/>
      </c>
    </row>
    <row r="21" spans="2:11" x14ac:dyDescent="0.25">
      <c r="B21" s="752" t="s">
        <v>2386</v>
      </c>
      <c r="C21" s="658" t="s">
        <v>82</v>
      </c>
      <c r="D21" s="690"/>
      <c r="E21" s="775"/>
      <c r="F21" s="775"/>
      <c r="G21" s="775"/>
      <c r="H21" s="775"/>
      <c r="I21" s="775"/>
      <c r="J21" s="765"/>
      <c r="K21" s="243" t="str">
        <f t="shared" si="0"/>
        <v/>
      </c>
    </row>
    <row r="22" spans="2:11" x14ac:dyDescent="0.25">
      <c r="B22" s="752" t="s">
        <v>2387</v>
      </c>
      <c r="C22" s="744" t="s">
        <v>2388</v>
      </c>
      <c r="D22" s="690"/>
      <c r="E22" s="775"/>
      <c r="F22" s="775"/>
      <c r="G22" s="775"/>
      <c r="H22" s="775"/>
      <c r="I22" s="775"/>
      <c r="J22" s="765"/>
      <c r="K22" s="243" t="str">
        <f t="shared" si="0"/>
        <v/>
      </c>
    </row>
    <row r="23" spans="2:11" x14ac:dyDescent="0.25">
      <c r="B23" s="753" t="s">
        <v>2389</v>
      </c>
      <c r="C23" s="1071" t="s">
        <v>2390</v>
      </c>
      <c r="D23" s="768"/>
      <c r="E23" s="778"/>
      <c r="F23" s="778"/>
      <c r="G23" s="778"/>
      <c r="H23" s="778"/>
      <c r="I23" s="778"/>
      <c r="J23" s="769"/>
      <c r="K23" s="243" t="str">
        <f t="shared" si="0"/>
        <v/>
      </c>
    </row>
    <row r="24" spans="2:11" x14ac:dyDescent="0.25">
      <c r="B24" s="1122" t="s">
        <v>2391</v>
      </c>
      <c r="C24" s="1123" t="s">
        <v>638</v>
      </c>
      <c r="D24" s="1124"/>
      <c r="E24" s="1156"/>
      <c r="F24" s="1156"/>
      <c r="G24" s="1156"/>
      <c r="H24" s="1156"/>
      <c r="I24" s="1156"/>
      <c r="J24" s="1173"/>
      <c r="K24" s="243" t="str">
        <f t="shared" si="0"/>
        <v/>
      </c>
    </row>
    <row r="25" spans="2:11" x14ac:dyDescent="0.25">
      <c r="B25" s="752" t="s">
        <v>2392</v>
      </c>
      <c r="C25" s="658" t="s">
        <v>107</v>
      </c>
      <c r="D25" s="690"/>
      <c r="E25" s="775"/>
      <c r="F25" s="775"/>
      <c r="G25" s="775"/>
      <c r="H25" s="775"/>
      <c r="I25" s="775"/>
      <c r="J25" s="765"/>
      <c r="K25" s="243" t="str">
        <f t="shared" si="0"/>
        <v/>
      </c>
    </row>
    <row r="26" spans="2:11" x14ac:dyDescent="0.25">
      <c r="B26" s="752" t="s">
        <v>2393</v>
      </c>
      <c r="C26" s="658" t="s">
        <v>300</v>
      </c>
      <c r="D26" s="690"/>
      <c r="E26" s="775"/>
      <c r="F26" s="775"/>
      <c r="G26" s="775"/>
      <c r="H26" s="775"/>
      <c r="I26" s="775"/>
      <c r="J26" s="765"/>
      <c r="K26" s="243" t="str">
        <f t="shared" si="0"/>
        <v/>
      </c>
    </row>
    <row r="27" spans="2:11" x14ac:dyDescent="0.25">
      <c r="B27" s="752" t="s">
        <v>2394</v>
      </c>
      <c r="C27" s="744" t="s">
        <v>2381</v>
      </c>
      <c r="D27" s="690"/>
      <c r="E27" s="775"/>
      <c r="F27" s="775"/>
      <c r="G27" s="775"/>
      <c r="H27" s="775"/>
      <c r="I27" s="775"/>
      <c r="J27" s="765"/>
      <c r="K27" s="243" t="str">
        <f t="shared" si="0"/>
        <v/>
      </c>
    </row>
    <row r="28" spans="2:11" x14ac:dyDescent="0.25">
      <c r="B28" s="752" t="s">
        <v>2395</v>
      </c>
      <c r="C28" s="744" t="s">
        <v>2383</v>
      </c>
      <c r="D28" s="690"/>
      <c r="E28" s="775"/>
      <c r="F28" s="775"/>
      <c r="G28" s="775"/>
      <c r="H28" s="775"/>
      <c r="I28" s="775"/>
      <c r="J28" s="765"/>
      <c r="K28" s="243" t="str">
        <f t="shared" si="0"/>
        <v/>
      </c>
    </row>
    <row r="29" spans="2:11" x14ac:dyDescent="0.25">
      <c r="B29" s="752" t="s">
        <v>2396</v>
      </c>
      <c r="C29" s="744" t="s">
        <v>2385</v>
      </c>
      <c r="D29" s="690"/>
      <c r="E29" s="775"/>
      <c r="F29" s="775"/>
      <c r="G29" s="775"/>
      <c r="H29" s="775"/>
      <c r="I29" s="775"/>
      <c r="J29" s="765"/>
      <c r="K29" s="243" t="str">
        <f t="shared" si="0"/>
        <v/>
      </c>
    </row>
    <row r="30" spans="2:11" x14ac:dyDescent="0.25">
      <c r="B30" s="752" t="s">
        <v>2397</v>
      </c>
      <c r="C30" s="658" t="s">
        <v>636</v>
      </c>
      <c r="D30" s="690"/>
      <c r="E30" s="775"/>
      <c r="F30" s="775"/>
      <c r="G30" s="775"/>
      <c r="H30" s="775"/>
      <c r="I30" s="775"/>
      <c r="J30" s="765"/>
      <c r="K30" s="243" t="str">
        <f t="shared" si="0"/>
        <v/>
      </c>
    </row>
    <row r="31" spans="2:11" x14ac:dyDescent="0.25">
      <c r="B31" s="752" t="s">
        <v>2398</v>
      </c>
      <c r="C31" s="744" t="s">
        <v>2388</v>
      </c>
      <c r="D31" s="690"/>
      <c r="E31" s="775"/>
      <c r="F31" s="775"/>
      <c r="G31" s="775"/>
      <c r="H31" s="775"/>
      <c r="I31" s="775"/>
      <c r="J31" s="765"/>
      <c r="K31" s="243" t="str">
        <f t="shared" si="0"/>
        <v/>
      </c>
    </row>
    <row r="32" spans="2:11" x14ac:dyDescent="0.25">
      <c r="B32" s="752" t="s">
        <v>2399</v>
      </c>
      <c r="C32" s="744" t="s">
        <v>2400</v>
      </c>
      <c r="D32" s="690"/>
      <c r="E32" s="775"/>
      <c r="F32" s="775"/>
      <c r="G32" s="775"/>
      <c r="H32" s="775"/>
      <c r="I32" s="775"/>
      <c r="J32" s="765"/>
      <c r="K32" s="243" t="str">
        <f t="shared" si="0"/>
        <v/>
      </c>
    </row>
    <row r="33" spans="2:11" x14ac:dyDescent="0.25">
      <c r="B33" s="753" t="s">
        <v>2401</v>
      </c>
      <c r="C33" s="1071" t="s">
        <v>2390</v>
      </c>
      <c r="D33" s="768"/>
      <c r="E33" s="778"/>
      <c r="F33" s="778"/>
      <c r="G33" s="778"/>
      <c r="H33" s="778"/>
      <c r="I33" s="778"/>
      <c r="J33" s="769"/>
      <c r="K33" s="243" t="str">
        <f t="shared" si="0"/>
        <v/>
      </c>
    </row>
    <row r="34" spans="2:11" x14ac:dyDescent="0.25">
      <c r="B34" s="1122" t="s">
        <v>2402</v>
      </c>
      <c r="C34" s="1123" t="s">
        <v>643</v>
      </c>
      <c r="D34" s="1124"/>
      <c r="E34" s="1156"/>
      <c r="F34" s="1156"/>
      <c r="G34" s="1156"/>
      <c r="H34" s="1156"/>
      <c r="I34" s="1156"/>
      <c r="J34" s="1173"/>
      <c r="K34" s="243" t="str">
        <f t="shared" si="0"/>
        <v/>
      </c>
    </row>
    <row r="35" spans="2:11" x14ac:dyDescent="0.25">
      <c r="B35" s="752" t="s">
        <v>2403</v>
      </c>
      <c r="C35" s="658" t="s">
        <v>300</v>
      </c>
      <c r="D35" s="690"/>
      <c r="E35" s="775"/>
      <c r="F35" s="775"/>
      <c r="G35" s="775"/>
      <c r="H35" s="775"/>
      <c r="I35" s="775"/>
      <c r="J35" s="765"/>
      <c r="K35" s="243" t="str">
        <f t="shared" si="0"/>
        <v/>
      </c>
    </row>
    <row r="36" spans="2:11" x14ac:dyDescent="0.25">
      <c r="B36" s="752" t="s">
        <v>2404</v>
      </c>
      <c r="C36" s="744" t="s">
        <v>2381</v>
      </c>
      <c r="D36" s="690"/>
      <c r="E36" s="775"/>
      <c r="F36" s="775"/>
      <c r="G36" s="775"/>
      <c r="H36" s="775"/>
      <c r="I36" s="775"/>
      <c r="J36" s="765"/>
      <c r="K36" s="243" t="str">
        <f t="shared" si="0"/>
        <v/>
      </c>
    </row>
    <row r="37" spans="2:11" x14ac:dyDescent="0.25">
      <c r="B37" s="752" t="s">
        <v>2405</v>
      </c>
      <c r="C37" s="744" t="s">
        <v>2383</v>
      </c>
      <c r="D37" s="690"/>
      <c r="E37" s="775"/>
      <c r="F37" s="775"/>
      <c r="G37" s="775"/>
      <c r="H37" s="775"/>
      <c r="I37" s="775"/>
      <c r="J37" s="765"/>
      <c r="K37" s="243" t="str">
        <f t="shared" si="0"/>
        <v/>
      </c>
    </row>
    <row r="38" spans="2:11" x14ac:dyDescent="0.25">
      <c r="B38" s="752" t="s">
        <v>2406</v>
      </c>
      <c r="C38" s="744" t="s">
        <v>2385</v>
      </c>
      <c r="D38" s="690"/>
      <c r="E38" s="775"/>
      <c r="F38" s="775"/>
      <c r="G38" s="775"/>
      <c r="H38" s="775"/>
      <c r="I38" s="775"/>
      <c r="J38" s="765"/>
      <c r="K38" s="243" t="str">
        <f t="shared" si="0"/>
        <v/>
      </c>
    </row>
    <row r="39" spans="2:11" x14ac:dyDescent="0.25">
      <c r="B39" s="752" t="s">
        <v>2407</v>
      </c>
      <c r="C39" s="658" t="s">
        <v>1094</v>
      </c>
      <c r="D39" s="690"/>
      <c r="E39" s="775"/>
      <c r="F39" s="775"/>
      <c r="G39" s="775"/>
      <c r="H39" s="775"/>
      <c r="I39" s="775"/>
      <c r="J39" s="765"/>
      <c r="K39" s="243" t="str">
        <f t="shared" si="0"/>
        <v/>
      </c>
    </row>
    <row r="40" spans="2:11" x14ac:dyDescent="0.25">
      <c r="B40" s="752" t="s">
        <v>2408</v>
      </c>
      <c r="C40" s="744" t="s">
        <v>2388</v>
      </c>
      <c r="D40" s="690"/>
      <c r="E40" s="775"/>
      <c r="F40" s="775"/>
      <c r="G40" s="775"/>
      <c r="H40" s="775"/>
      <c r="I40" s="775"/>
      <c r="J40" s="765"/>
      <c r="K40" s="243" t="str">
        <f t="shared" si="0"/>
        <v/>
      </c>
    </row>
    <row r="41" spans="2:11" x14ac:dyDescent="0.25">
      <c r="B41" s="753" t="s">
        <v>2409</v>
      </c>
      <c r="C41" s="1071" t="s">
        <v>2390</v>
      </c>
      <c r="D41" s="768"/>
      <c r="E41" s="778"/>
      <c r="F41" s="778"/>
      <c r="G41" s="778"/>
      <c r="H41" s="778"/>
      <c r="I41" s="778"/>
      <c r="J41" s="769"/>
      <c r="K41" s="243" t="str">
        <f t="shared" si="0"/>
        <v/>
      </c>
    </row>
    <row r="42" spans="2:11" ht="15.75" thickBot="1" x14ac:dyDescent="0.3">
      <c r="B42" s="1174" t="s">
        <v>2410</v>
      </c>
      <c r="C42" s="1175" t="s">
        <v>657</v>
      </c>
      <c r="D42" s="1176"/>
      <c r="E42" s="1177"/>
      <c r="F42" s="1177"/>
      <c r="G42" s="1177"/>
      <c r="H42" s="1177"/>
      <c r="I42" s="1177"/>
      <c r="J42" s="1178"/>
      <c r="K42" s="243" t="str">
        <f t="shared" si="0"/>
        <v/>
      </c>
    </row>
    <row r="43" spans="2:11" ht="15.75" thickBot="1" x14ac:dyDescent="0.3">
      <c r="B43" s="756" t="s">
        <v>2411</v>
      </c>
      <c r="C43" s="757" t="s">
        <v>87</v>
      </c>
      <c r="D43" s="770"/>
      <c r="E43" s="779"/>
      <c r="F43" s="779"/>
      <c r="G43" s="779"/>
      <c r="H43" s="779"/>
      <c r="I43" s="779"/>
      <c r="J43" s="771"/>
      <c r="K43" s="243" t="str">
        <f t="shared" si="0"/>
        <v/>
      </c>
    </row>
    <row r="45" spans="2:11" x14ac:dyDescent="0.25">
      <c r="C45" s="2" t="s">
        <v>3590</v>
      </c>
    </row>
    <row r="46" spans="2:11" x14ac:dyDescent="0.25">
      <c r="C46" t="s">
        <v>2369</v>
      </c>
      <c r="D46" s="601" t="str">
        <f>IF(D7="","",IF(ROUND(SUM(D8:D9,D10),2)=ROUND(D7,2),"OK","Błąd sumy częściowej"))</f>
        <v/>
      </c>
      <c r="E46" s="601" t="str">
        <f t="shared" ref="E46:J46" si="1">IF(E7="","",IF(ROUND(SUM(E8:E9,E10),2)=ROUND(E7,2),"OK","Błąd sumy częściowej"))</f>
        <v/>
      </c>
      <c r="F46" s="601" t="str">
        <f t="shared" si="1"/>
        <v/>
      </c>
      <c r="G46" s="601" t="str">
        <f t="shared" si="1"/>
        <v/>
      </c>
      <c r="H46" s="601" t="str">
        <f t="shared" si="1"/>
        <v/>
      </c>
      <c r="I46" s="601" t="str">
        <f t="shared" si="1"/>
        <v/>
      </c>
      <c r="J46" s="601" t="str">
        <f t="shared" si="1"/>
        <v/>
      </c>
    </row>
    <row r="47" spans="2:11" x14ac:dyDescent="0.25">
      <c r="C47" t="s">
        <v>2373</v>
      </c>
      <c r="D47" s="601" t="str">
        <f>IF(D11="","",IF(ROUND(SUM(D12:D13,D14),2)=ROUND(D11,2),"OK","Błąd sumy częściowej"))</f>
        <v/>
      </c>
      <c r="E47" s="601" t="str">
        <f t="shared" ref="E47:J47" si="2">IF(E11="","",IF(ROUND(SUM(E12:E13,E14),2)=ROUND(E11,2),"OK","Błąd sumy częściowej"))</f>
        <v/>
      </c>
      <c r="F47" s="601" t="str">
        <f t="shared" si="2"/>
        <v/>
      </c>
      <c r="G47" s="601" t="str">
        <f t="shared" si="2"/>
        <v/>
      </c>
      <c r="H47" s="601" t="str">
        <f t="shared" si="2"/>
        <v/>
      </c>
      <c r="I47" s="601" t="str">
        <f t="shared" si="2"/>
        <v/>
      </c>
      <c r="J47" s="601" t="str">
        <f t="shared" si="2"/>
        <v/>
      </c>
    </row>
    <row r="48" spans="2:11" x14ac:dyDescent="0.25">
      <c r="C48" t="s">
        <v>2377</v>
      </c>
      <c r="D48" s="601" t="str">
        <f>IF(D15="","",IF(ROUND(SUM(D16,D17,D21),2)=ROUND(D15,2),"OK","Błąd sumy częściowej"))</f>
        <v/>
      </c>
      <c r="E48" s="601" t="str">
        <f t="shared" ref="E48:J48" si="3">IF(E15="","",IF(ROUND(SUM(E16,E17,E21),2)=ROUND(E15,2),"OK","Błąd sumy częściowej"))</f>
        <v/>
      </c>
      <c r="F48" s="601" t="str">
        <f t="shared" si="3"/>
        <v/>
      </c>
      <c r="G48" s="601" t="str">
        <f t="shared" si="3"/>
        <v/>
      </c>
      <c r="H48" s="601" t="str">
        <f t="shared" si="3"/>
        <v/>
      </c>
      <c r="I48" s="601" t="str">
        <f t="shared" si="3"/>
        <v/>
      </c>
      <c r="J48" s="601" t="str">
        <f t="shared" si="3"/>
        <v/>
      </c>
    </row>
    <row r="49" spans="3:10" x14ac:dyDescent="0.25">
      <c r="C49" t="s">
        <v>2379</v>
      </c>
      <c r="D49" s="601" t="str">
        <f>IF(D17="","",IF(ROUND(SUM(D18:D20),2)=ROUND(D17,2),"OK","Błąd sumy częściowej"))</f>
        <v/>
      </c>
      <c r="E49" s="601" t="str">
        <f t="shared" ref="E49:J49" si="4">IF(E17="","",IF(ROUND(SUM(E18:E20),2)=ROUND(E17,2),"OK","Błąd sumy częściowej"))</f>
        <v/>
      </c>
      <c r="F49" s="601" t="str">
        <f t="shared" si="4"/>
        <v/>
      </c>
      <c r="G49" s="601" t="str">
        <f t="shared" si="4"/>
        <v/>
      </c>
      <c r="H49" s="601" t="str">
        <f t="shared" si="4"/>
        <v/>
      </c>
      <c r="I49" s="601" t="str">
        <f t="shared" si="4"/>
        <v/>
      </c>
      <c r="J49" s="601" t="str">
        <f t="shared" si="4"/>
        <v/>
      </c>
    </row>
    <row r="50" spans="3:10" x14ac:dyDescent="0.25">
      <c r="C50" t="s">
        <v>2386</v>
      </c>
      <c r="D50" s="601" t="str">
        <f>IF(D21="","",IF(ROUND(SUM(D22:D23),2)=ROUND(D21,2),"OK","Błąd sumy częściowej"))</f>
        <v/>
      </c>
      <c r="E50" s="601" t="str">
        <f t="shared" ref="E50:J50" si="5">IF(E21="","",IF(ROUND(SUM(E22:E23),2)=ROUND(E21,2),"OK","Błąd sumy częściowej"))</f>
        <v/>
      </c>
      <c r="F50" s="601" t="str">
        <f t="shared" si="5"/>
        <v/>
      </c>
      <c r="G50" s="601" t="str">
        <f t="shared" si="5"/>
        <v/>
      </c>
      <c r="H50" s="601" t="str">
        <f t="shared" si="5"/>
        <v/>
      </c>
      <c r="I50" s="601" t="str">
        <f t="shared" si="5"/>
        <v/>
      </c>
      <c r="J50" s="601" t="str">
        <f t="shared" si="5"/>
        <v/>
      </c>
    </row>
    <row r="51" spans="3:10" x14ac:dyDescent="0.25">
      <c r="C51" t="s">
        <v>2391</v>
      </c>
      <c r="D51" s="601" t="str">
        <f>IF(D24="","",IF(ROUND(SUM(D25,D26,D30),2)=ROUND(D24,2),"OK","Błąd sumy częściowej"))</f>
        <v/>
      </c>
      <c r="E51" s="601" t="str">
        <f t="shared" ref="E51:J51" si="6">IF(E24="","",IF(ROUND(SUM(E25,E26,E30),2)=ROUND(E24,2),"OK","Błąd sumy częściowej"))</f>
        <v/>
      </c>
      <c r="F51" s="601" t="str">
        <f t="shared" si="6"/>
        <v/>
      </c>
      <c r="G51" s="601" t="str">
        <f t="shared" si="6"/>
        <v/>
      </c>
      <c r="H51" s="601" t="str">
        <f t="shared" si="6"/>
        <v/>
      </c>
      <c r="I51" s="601" t="str">
        <f t="shared" si="6"/>
        <v/>
      </c>
      <c r="J51" s="601" t="str">
        <f t="shared" si="6"/>
        <v/>
      </c>
    </row>
    <row r="52" spans="3:10" x14ac:dyDescent="0.25">
      <c r="C52" t="s">
        <v>2393</v>
      </c>
      <c r="D52" s="601" t="str">
        <f>IF(D26="","",IF(ROUND(SUM(D27:D29),2)=ROUND(D26,2),"OK","Błąd sumy częściowej"))</f>
        <v/>
      </c>
      <c r="E52" s="601" t="str">
        <f t="shared" ref="E52:J52" si="7">IF(E26="","",IF(ROUND(SUM(E27:E29),2)=ROUND(E26,2),"OK","Błąd sumy częściowej"))</f>
        <v/>
      </c>
      <c r="F52" s="601" t="str">
        <f t="shared" si="7"/>
        <v/>
      </c>
      <c r="G52" s="601" t="str">
        <f t="shared" si="7"/>
        <v/>
      </c>
      <c r="H52" s="601" t="str">
        <f t="shared" si="7"/>
        <v/>
      </c>
      <c r="I52" s="601" t="str">
        <f t="shared" si="7"/>
        <v/>
      </c>
      <c r="J52" s="601" t="str">
        <f t="shared" si="7"/>
        <v/>
      </c>
    </row>
    <row r="53" spans="3:10" x14ac:dyDescent="0.25">
      <c r="C53" t="s">
        <v>2397</v>
      </c>
      <c r="D53" s="601" t="str">
        <f>IF(D30="","",IF(ROUND(SUM(D31:D33),2)=ROUND(D30,2),"OK","Błąd sumy częściowej"))</f>
        <v/>
      </c>
      <c r="E53" s="601" t="str">
        <f t="shared" ref="E53:J53" si="8">IF(E30="","",IF(ROUND(SUM(E31:E33),2)=ROUND(E30,2),"OK","Błąd sumy częściowej"))</f>
        <v/>
      </c>
      <c r="F53" s="601" t="str">
        <f t="shared" si="8"/>
        <v/>
      </c>
      <c r="G53" s="601" t="str">
        <f t="shared" si="8"/>
        <v/>
      </c>
      <c r="H53" s="601" t="str">
        <f t="shared" si="8"/>
        <v/>
      </c>
      <c r="I53" s="601" t="str">
        <f t="shared" si="8"/>
        <v/>
      </c>
      <c r="J53" s="601" t="str">
        <f t="shared" si="8"/>
        <v/>
      </c>
    </row>
    <row r="54" spans="3:10" x14ac:dyDescent="0.25">
      <c r="C54" t="s">
        <v>2402</v>
      </c>
      <c r="D54" s="601" t="str">
        <f>IF(D34="","",IF(ROUND(SUM(D35,D39),2)=ROUND(D34,2),"OK","Błąd sumy częściowej"))</f>
        <v/>
      </c>
      <c r="E54" s="601" t="str">
        <f t="shared" ref="E54:J54" si="9">IF(E34="","",IF(ROUND(SUM(E35,E39),2)=ROUND(E34,2),"OK","Błąd sumy częściowej"))</f>
        <v/>
      </c>
      <c r="F54" s="601" t="str">
        <f t="shared" si="9"/>
        <v/>
      </c>
      <c r="G54" s="601" t="str">
        <f t="shared" si="9"/>
        <v/>
      </c>
      <c r="H54" s="601" t="str">
        <f t="shared" si="9"/>
        <v/>
      </c>
      <c r="I54" s="601" t="str">
        <f t="shared" si="9"/>
        <v/>
      </c>
      <c r="J54" s="601" t="str">
        <f t="shared" si="9"/>
        <v/>
      </c>
    </row>
    <row r="55" spans="3:10" x14ac:dyDescent="0.25">
      <c r="C55" t="s">
        <v>2403</v>
      </c>
      <c r="D55" s="601" t="str">
        <f>IF(D35="","",IF(ROUND(SUM(D36:D38),2)=ROUND(D35,2),"OK","Błąd sumy częściowej"))</f>
        <v/>
      </c>
      <c r="E55" s="601" t="str">
        <f t="shared" ref="E55:J55" si="10">IF(E35="","",IF(ROUND(SUM(E36:E38),2)=ROUND(E35,2),"OK","Błąd sumy częściowej"))</f>
        <v/>
      </c>
      <c r="F55" s="601" t="str">
        <f t="shared" si="10"/>
        <v/>
      </c>
      <c r="G55" s="601" t="str">
        <f t="shared" si="10"/>
        <v/>
      </c>
      <c r="H55" s="601" t="str">
        <f t="shared" si="10"/>
        <v/>
      </c>
      <c r="I55" s="601" t="str">
        <f t="shared" si="10"/>
        <v/>
      </c>
      <c r="J55" s="601" t="str">
        <f t="shared" si="10"/>
        <v/>
      </c>
    </row>
    <row r="56" spans="3:10" x14ac:dyDescent="0.25">
      <c r="C56" t="s">
        <v>2407</v>
      </c>
      <c r="D56" s="601" t="str">
        <f>IF(D39="","",IF(ROUND(SUM(D40:D41),2)=ROUND(D39,2),"OK","Błąd sumy częściowej"))</f>
        <v/>
      </c>
      <c r="E56" s="601" t="str">
        <f t="shared" ref="E56:J56" si="11">IF(E39="","",IF(ROUND(SUM(E40:E41),2)=ROUND(E39,2),"OK","Błąd sumy częściowej"))</f>
        <v/>
      </c>
      <c r="F56" s="601" t="str">
        <f t="shared" si="11"/>
        <v/>
      </c>
      <c r="G56" s="601" t="str">
        <f t="shared" si="11"/>
        <v/>
      </c>
      <c r="H56" s="601" t="str">
        <f t="shared" si="11"/>
        <v/>
      </c>
      <c r="I56" s="601" t="str">
        <f t="shared" si="11"/>
        <v/>
      </c>
      <c r="J56" s="601" t="str">
        <f t="shared" si="11"/>
        <v/>
      </c>
    </row>
    <row r="57" spans="3:10" x14ac:dyDescent="0.25">
      <c r="C57" t="s">
        <v>2411</v>
      </c>
      <c r="D57" s="601" t="str">
        <f>IF(D43="","",IF(ROUND(SUM(D6,D7,D11,D15,D24,D34,D42),2)=ROUND(D43,2),"OK","Błąd sumy częściowej"))</f>
        <v/>
      </c>
      <c r="E57" s="601" t="str">
        <f t="shared" ref="E57:J57" si="12">IF(E43="","",IF(ROUND(SUM(E6,E7,E11,E15,E24,E34,E42),2)=ROUND(E43,2),"OK","Błąd sumy częściowej"))</f>
        <v/>
      </c>
      <c r="F57" s="601" t="str">
        <f t="shared" si="12"/>
        <v/>
      </c>
      <c r="G57" s="601" t="str">
        <f t="shared" si="12"/>
        <v/>
      </c>
      <c r="H57" s="601" t="str">
        <f t="shared" si="12"/>
        <v/>
      </c>
      <c r="I57" s="601" t="str">
        <f t="shared" si="12"/>
        <v/>
      </c>
      <c r="J57" s="601" t="str">
        <f t="shared" si="12"/>
        <v/>
      </c>
    </row>
    <row r="59" spans="3:10" x14ac:dyDescent="0.25">
      <c r="C59" s="18" t="s">
        <v>3617</v>
      </c>
      <c r="D59" s="601" t="str">
        <f>IF(COUNTBLANK(K6:K43)=38,"",IF(AND(COUNTIF(K6:K43,"Weryfikacja wiersza OK")=38,COUNTIF(D46:J57,"OK")=84),"Arkusz jest zwalidowany poprawnie","Arkusz jest niepoprawny"))</f>
        <v/>
      </c>
    </row>
  </sheetData>
  <mergeCells count="1">
    <mergeCell ref="B4:C5"/>
  </mergeCells>
  <conditionalFormatting sqref="K6:K43">
    <cfRule type="containsText" dxfId="102" priority="3" operator="containsText" text="Weryfikacja wiersza OK">
      <formula>NOT(ISERROR(SEARCH("Weryfikacja wiersza OK",K6)))</formula>
    </cfRule>
  </conditionalFormatting>
  <conditionalFormatting sqref="D46:J57">
    <cfRule type="containsText" dxfId="101" priority="2" operator="containsText" text="OK">
      <formula>NOT(ISERROR(SEARCH("OK",D46)))</formula>
    </cfRule>
  </conditionalFormatting>
  <conditionalFormatting sqref="D59">
    <cfRule type="containsText" dxfId="100" priority="1" operator="containsText" text="Arkusz jest zwalidowany poprawnie">
      <formula>NOT(ISERROR(SEARCH("Arkusz jest zwalidowany poprawnie",D59)))</formula>
    </cfRule>
  </conditionalFormatting>
  <pageMargins left="0.7" right="0.7" top="0.75" bottom="0.75" header="0.3" footer="0.3"/>
  <pageSetup paperSize="9" orientation="portrait" r:id="rId1"/>
  <ignoredErrors>
    <ignoredError sqref="J52" formulaRange="1"/>
  </ignoredError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workbookViewId="0">
      <selection activeCell="D6" sqref="D6:J13"/>
    </sheetView>
  </sheetViews>
  <sheetFormatPr defaultRowHeight="15" x14ac:dyDescent="0.25"/>
  <cols>
    <col min="2" max="2" width="9.28515625" bestFit="1" customWidth="1"/>
    <col min="3" max="3" width="24" customWidth="1"/>
    <col min="4" max="4" width="17.140625" customWidth="1"/>
    <col min="5" max="8" width="13.5703125" customWidth="1"/>
    <col min="9" max="9" width="16" customWidth="1"/>
    <col min="10" max="10" width="13.5703125" customWidth="1"/>
    <col min="11" max="11" width="26.5703125" customWidth="1"/>
  </cols>
  <sheetData>
    <row r="1" spans="2:11" ht="15.75" x14ac:dyDescent="0.25">
      <c r="B1" s="1" t="s">
        <v>1</v>
      </c>
    </row>
    <row r="2" spans="2:11" x14ac:dyDescent="0.25">
      <c r="B2" t="s">
        <v>2422</v>
      </c>
    </row>
    <row r="3" spans="2:11" ht="15.75" thickBot="1" x14ac:dyDescent="0.3"/>
    <row r="4" spans="2:11" ht="90" x14ac:dyDescent="0.25">
      <c r="B4" s="1324" t="s">
        <v>712</v>
      </c>
      <c r="C4" s="1325"/>
      <c r="D4" s="785" t="s">
        <v>57</v>
      </c>
      <c r="E4" s="786" t="s">
        <v>58</v>
      </c>
      <c r="F4" s="786" t="s">
        <v>59</v>
      </c>
      <c r="G4" s="786" t="s">
        <v>60</v>
      </c>
      <c r="H4" s="786" t="s">
        <v>62</v>
      </c>
      <c r="I4" s="786" t="s">
        <v>61</v>
      </c>
      <c r="J4" s="787" t="s">
        <v>33</v>
      </c>
    </row>
    <row r="5" spans="2:11" ht="15.75" thickBot="1" x14ac:dyDescent="0.3">
      <c r="B5" s="1326"/>
      <c r="C5" s="1327"/>
      <c r="D5" s="761" t="s">
        <v>145</v>
      </c>
      <c r="E5" s="773" t="s">
        <v>146</v>
      </c>
      <c r="F5" s="773" t="s">
        <v>147</v>
      </c>
      <c r="G5" s="773" t="s">
        <v>148</v>
      </c>
      <c r="H5" s="773" t="s">
        <v>153</v>
      </c>
      <c r="I5" s="773" t="s">
        <v>149</v>
      </c>
      <c r="J5" s="762" t="s">
        <v>258</v>
      </c>
    </row>
    <row r="6" spans="2:11" x14ac:dyDescent="0.25">
      <c r="B6" s="751" t="s">
        <v>2413</v>
      </c>
      <c r="C6" s="1027" t="s">
        <v>63</v>
      </c>
      <c r="D6" s="1003"/>
      <c r="E6" s="1003"/>
      <c r="F6" s="1003"/>
      <c r="G6" s="1003"/>
      <c r="H6" s="1003"/>
      <c r="I6" s="1003"/>
      <c r="J6" s="1003"/>
      <c r="K6" s="640" t="str">
        <f>IF(COUNTBLANK(D6:J6)=7,"",IF(COUNTBLANK(D6:J6)=0,"Weryfikacja wiersza OK","Należy wypełnić wszystkie pola w bieżącym wierszu"))</f>
        <v/>
      </c>
    </row>
    <row r="7" spans="2:11" x14ac:dyDescent="0.25">
      <c r="B7" s="752" t="s">
        <v>2414</v>
      </c>
      <c r="C7" s="718" t="s">
        <v>64</v>
      </c>
      <c r="D7" s="690"/>
      <c r="E7" s="690"/>
      <c r="F7" s="690"/>
      <c r="G7" s="690"/>
      <c r="H7" s="690"/>
      <c r="I7" s="690"/>
      <c r="J7" s="690"/>
      <c r="K7" s="640" t="str">
        <f t="shared" ref="K7:K13" si="0">IF(COUNTBLANK(D7:J7)=7,"",IF(COUNTBLANK(D7:J7)=0,"Weryfikacja wiersza OK","Należy wypełnić wszystkie pola w bieżącym wierszu"))</f>
        <v/>
      </c>
    </row>
    <row r="8" spans="2:11" x14ac:dyDescent="0.25">
      <c r="B8" s="752" t="s">
        <v>2415</v>
      </c>
      <c r="C8" s="718" t="s">
        <v>77</v>
      </c>
      <c r="D8" s="690"/>
      <c r="E8" s="690"/>
      <c r="F8" s="690"/>
      <c r="G8" s="690"/>
      <c r="H8" s="690"/>
      <c r="I8" s="690"/>
      <c r="J8" s="690"/>
      <c r="K8" s="640" t="str">
        <f t="shared" si="0"/>
        <v/>
      </c>
    </row>
    <row r="9" spans="2:11" x14ac:dyDescent="0.25">
      <c r="B9" s="752" t="s">
        <v>2416</v>
      </c>
      <c r="C9" s="658" t="s">
        <v>2417</v>
      </c>
      <c r="D9" s="690"/>
      <c r="E9" s="690"/>
      <c r="F9" s="690"/>
      <c r="G9" s="690"/>
      <c r="H9" s="690"/>
      <c r="I9" s="690"/>
      <c r="J9" s="690"/>
      <c r="K9" s="640" t="str">
        <f t="shared" si="0"/>
        <v/>
      </c>
    </row>
    <row r="10" spans="2:11" x14ac:dyDescent="0.25">
      <c r="B10" s="752" t="s">
        <v>2418</v>
      </c>
      <c r="C10" s="718" t="s">
        <v>66</v>
      </c>
      <c r="D10" s="690"/>
      <c r="E10" s="690"/>
      <c r="F10" s="690"/>
      <c r="G10" s="690"/>
      <c r="H10" s="690"/>
      <c r="I10" s="690"/>
      <c r="J10" s="690"/>
      <c r="K10" s="640" t="str">
        <f t="shared" si="0"/>
        <v/>
      </c>
    </row>
    <row r="11" spans="2:11" x14ac:dyDescent="0.25">
      <c r="B11" s="752" t="s">
        <v>2419</v>
      </c>
      <c r="C11" s="718" t="s">
        <v>65</v>
      </c>
      <c r="D11" s="690"/>
      <c r="E11" s="690"/>
      <c r="F11" s="690"/>
      <c r="G11" s="690"/>
      <c r="H11" s="690"/>
      <c r="I11" s="690"/>
      <c r="J11" s="690"/>
      <c r="K11" s="640" t="str">
        <f t="shared" si="0"/>
        <v/>
      </c>
    </row>
    <row r="12" spans="2:11" ht="15.75" thickBot="1" x14ac:dyDescent="0.3">
      <c r="B12" s="753" t="s">
        <v>2420</v>
      </c>
      <c r="C12" s="1005" t="s">
        <v>33</v>
      </c>
      <c r="D12" s="768"/>
      <c r="E12" s="768"/>
      <c r="F12" s="768"/>
      <c r="G12" s="768"/>
      <c r="H12" s="768"/>
      <c r="I12" s="768"/>
      <c r="J12" s="768"/>
      <c r="K12" s="640" t="str">
        <f t="shared" si="0"/>
        <v/>
      </c>
    </row>
    <row r="13" spans="2:11" ht="15.75" thickBot="1" x14ac:dyDescent="0.3">
      <c r="B13" s="756" t="s">
        <v>2421</v>
      </c>
      <c r="C13" s="757" t="s">
        <v>87</v>
      </c>
      <c r="D13" s="1066"/>
      <c r="E13" s="1066"/>
      <c r="F13" s="1066"/>
      <c r="G13" s="1066"/>
      <c r="H13" s="1066"/>
      <c r="I13" s="1066"/>
      <c r="J13" s="1066"/>
      <c r="K13" s="640" t="str">
        <f t="shared" si="0"/>
        <v/>
      </c>
    </row>
    <row r="15" spans="2:11" x14ac:dyDescent="0.25">
      <c r="C15" s="2" t="s">
        <v>3590</v>
      </c>
    </row>
    <row r="16" spans="2:11" x14ac:dyDescent="0.25">
      <c r="C16" t="s">
        <v>2421</v>
      </c>
      <c r="D16" s="601" t="str">
        <f>IF(D13="","",IF(ROUND(SUM(D6:D8,D10:D12),2)=ROUND(D13,2),"OK","Błąd sumy częściowej"))</f>
        <v/>
      </c>
      <c r="E16" s="601" t="str">
        <f t="shared" ref="E16:J16" si="1">IF(E13="","",IF(ROUND(SUM(E6:E8,E10:E12),2)=ROUND(E13,2),"OK","Błąd sumy częściowej"))</f>
        <v/>
      </c>
      <c r="F16" s="601" t="str">
        <f t="shared" si="1"/>
        <v/>
      </c>
      <c r="G16" s="601" t="str">
        <f t="shared" si="1"/>
        <v/>
      </c>
      <c r="H16" s="601" t="str">
        <f t="shared" si="1"/>
        <v/>
      </c>
      <c r="I16" s="601" t="str">
        <f t="shared" si="1"/>
        <v/>
      </c>
      <c r="J16" s="601" t="str">
        <f t="shared" si="1"/>
        <v/>
      </c>
    </row>
    <row r="18" spans="3:4" x14ac:dyDescent="0.25">
      <c r="C18" s="18" t="s">
        <v>3617</v>
      </c>
      <c r="D18" s="601" t="str">
        <f>IF(COUNTBLANK(K6:K13)=8,"",IF(AND(COUNTIF(K6:K13,"Weryfikacja wiersza OK")=8,COUNTIF(D16:J16,"OK")=7),"Arkusz jest zwalidowany poprawnie","Arkusz jest niepoprawny"))</f>
        <v/>
      </c>
    </row>
  </sheetData>
  <mergeCells count="1">
    <mergeCell ref="B4:C5"/>
  </mergeCells>
  <conditionalFormatting sqref="K6:K13">
    <cfRule type="containsText" dxfId="99" priority="3" operator="containsText" text="Weryfikacja wiersza OK">
      <formula>NOT(ISERROR(SEARCH("Weryfikacja wiersza OK",K6)))</formula>
    </cfRule>
  </conditionalFormatting>
  <conditionalFormatting sqref="D16:J16">
    <cfRule type="containsText" dxfId="98" priority="2" operator="containsText" text="OK">
      <formula>NOT(ISERROR(SEARCH("OK",D16)))</formula>
    </cfRule>
  </conditionalFormatting>
  <conditionalFormatting sqref="D18">
    <cfRule type="containsText" dxfId="97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5"/>
  <sheetViews>
    <sheetView workbookViewId="0">
      <selection activeCell="D6" sqref="D6:J31"/>
    </sheetView>
  </sheetViews>
  <sheetFormatPr defaultRowHeight="15" x14ac:dyDescent="0.25"/>
  <cols>
    <col min="2" max="2" width="12.5703125" customWidth="1"/>
    <col min="3" max="3" width="56.7109375" customWidth="1"/>
    <col min="4" max="4" width="17.5703125" customWidth="1"/>
    <col min="5" max="8" width="13.7109375" customWidth="1"/>
    <col min="9" max="9" width="15.42578125" customWidth="1"/>
    <col min="10" max="10" width="13.7109375" customWidth="1"/>
    <col min="11" max="11" width="30.28515625" style="641" customWidth="1"/>
  </cols>
  <sheetData>
    <row r="1" spans="2:11" ht="15.75" x14ac:dyDescent="0.25">
      <c r="B1" s="1" t="s">
        <v>1</v>
      </c>
    </row>
    <row r="2" spans="2:11" x14ac:dyDescent="0.25">
      <c r="B2" t="s">
        <v>2423</v>
      </c>
    </row>
    <row r="3" spans="2:11" ht="15.75" thickBot="1" x14ac:dyDescent="0.3"/>
    <row r="4" spans="2:11" ht="90" x14ac:dyDescent="0.25">
      <c r="B4" s="1324" t="s">
        <v>2424</v>
      </c>
      <c r="C4" s="1325"/>
      <c r="D4" s="785" t="s">
        <v>57</v>
      </c>
      <c r="E4" s="786" t="s">
        <v>58</v>
      </c>
      <c r="F4" s="786" t="s">
        <v>59</v>
      </c>
      <c r="G4" s="786" t="s">
        <v>60</v>
      </c>
      <c r="H4" s="786" t="s">
        <v>62</v>
      </c>
      <c r="I4" s="786" t="s">
        <v>61</v>
      </c>
      <c r="J4" s="787" t="s">
        <v>33</v>
      </c>
    </row>
    <row r="5" spans="2:11" ht="15.75" thickBot="1" x14ac:dyDescent="0.3">
      <c r="B5" s="1326"/>
      <c r="C5" s="1327"/>
      <c r="D5" s="761" t="s">
        <v>145</v>
      </c>
      <c r="E5" s="773" t="s">
        <v>146</v>
      </c>
      <c r="F5" s="773" t="s">
        <v>147</v>
      </c>
      <c r="G5" s="773" t="s">
        <v>148</v>
      </c>
      <c r="H5" s="773" t="s">
        <v>153</v>
      </c>
      <c r="I5" s="773" t="s">
        <v>149</v>
      </c>
      <c r="J5" s="762" t="s">
        <v>258</v>
      </c>
    </row>
    <row r="6" spans="2:11" ht="30" x14ac:dyDescent="0.25">
      <c r="B6" s="715" t="s">
        <v>2425</v>
      </c>
      <c r="C6" s="710" t="s">
        <v>666</v>
      </c>
      <c r="D6" s="763"/>
      <c r="E6" s="763"/>
      <c r="F6" s="763"/>
      <c r="G6" s="763"/>
      <c r="H6" s="763"/>
      <c r="I6" s="763"/>
      <c r="J6" s="763"/>
      <c r="K6" s="635" t="str">
        <f>IF(COUNTBLANK(D6:J6)=7,"",IF(COUNTBLANK(D6:J6)=0,"Weryfikacja wiersza OK","Należy wypełnić wszystkie pola w bieżącym wierszu"))</f>
        <v/>
      </c>
    </row>
    <row r="7" spans="2:11" x14ac:dyDescent="0.25">
      <c r="B7" s="653" t="s">
        <v>2426</v>
      </c>
      <c r="C7" s="658" t="s">
        <v>95</v>
      </c>
      <c r="D7" s="690"/>
      <c r="E7" s="690"/>
      <c r="F7" s="690"/>
      <c r="G7" s="690"/>
      <c r="H7" s="690"/>
      <c r="I7" s="690"/>
      <c r="J7" s="690"/>
      <c r="K7" s="635" t="str">
        <f t="shared" ref="K7:K31" si="0">IF(COUNTBLANK(D7:J7)=7,"",IF(COUNTBLANK(D7:J7)=0,"Weryfikacja wiersza OK","Należy wypełnić wszystkie pola w bieżącym wierszu"))</f>
        <v/>
      </c>
    </row>
    <row r="8" spans="2:11" x14ac:dyDescent="0.25">
      <c r="B8" s="653" t="s">
        <v>2427</v>
      </c>
      <c r="C8" s="744" t="s">
        <v>2428</v>
      </c>
      <c r="D8" s="690"/>
      <c r="E8" s="690"/>
      <c r="F8" s="690"/>
      <c r="G8" s="690"/>
      <c r="H8" s="690"/>
      <c r="I8" s="690"/>
      <c r="J8" s="690"/>
      <c r="K8" s="635" t="str">
        <f t="shared" si="0"/>
        <v/>
      </c>
    </row>
    <row r="9" spans="2:11" x14ac:dyDescent="0.25">
      <c r="B9" s="653" t="s">
        <v>2429</v>
      </c>
      <c r="C9" s="744" t="s">
        <v>2430</v>
      </c>
      <c r="D9" s="690"/>
      <c r="E9" s="690"/>
      <c r="F9" s="690"/>
      <c r="G9" s="690"/>
      <c r="H9" s="690"/>
      <c r="I9" s="690"/>
      <c r="J9" s="690"/>
      <c r="K9" s="635" t="str">
        <f t="shared" si="0"/>
        <v/>
      </c>
    </row>
    <row r="10" spans="2:11" x14ac:dyDescent="0.25">
      <c r="B10" s="653" t="s">
        <v>2431</v>
      </c>
      <c r="C10" s="658" t="s">
        <v>2432</v>
      </c>
      <c r="D10" s="690"/>
      <c r="E10" s="690"/>
      <c r="F10" s="690"/>
      <c r="G10" s="690"/>
      <c r="H10" s="690"/>
      <c r="I10" s="690"/>
      <c r="J10" s="690"/>
      <c r="K10" s="635" t="str">
        <f t="shared" si="0"/>
        <v/>
      </c>
    </row>
    <row r="11" spans="2:11" x14ac:dyDescent="0.25">
      <c r="B11" s="653" t="s">
        <v>2433</v>
      </c>
      <c r="C11" s="744" t="s">
        <v>2383</v>
      </c>
      <c r="D11" s="690"/>
      <c r="E11" s="690"/>
      <c r="F11" s="690"/>
      <c r="G11" s="690"/>
      <c r="H11" s="690"/>
      <c r="I11" s="690"/>
      <c r="J11" s="690"/>
      <c r="K11" s="635" t="str">
        <f t="shared" si="0"/>
        <v/>
      </c>
    </row>
    <row r="12" spans="2:11" x14ac:dyDescent="0.25">
      <c r="B12" s="653" t="s">
        <v>2434</v>
      </c>
      <c r="C12" s="744" t="s">
        <v>2435</v>
      </c>
      <c r="D12" s="690"/>
      <c r="E12" s="690"/>
      <c r="F12" s="690"/>
      <c r="G12" s="690"/>
      <c r="H12" s="690"/>
      <c r="I12" s="690"/>
      <c r="J12" s="690"/>
      <c r="K12" s="635" t="str">
        <f t="shared" si="0"/>
        <v/>
      </c>
    </row>
    <row r="13" spans="2:11" x14ac:dyDescent="0.25">
      <c r="B13" s="777" t="s">
        <v>2436</v>
      </c>
      <c r="C13" s="754" t="s">
        <v>671</v>
      </c>
      <c r="D13" s="768"/>
      <c r="E13" s="768"/>
      <c r="F13" s="768"/>
      <c r="G13" s="768"/>
      <c r="H13" s="768"/>
      <c r="I13" s="768"/>
      <c r="J13" s="768"/>
      <c r="K13" s="635" t="str">
        <f t="shared" si="0"/>
        <v/>
      </c>
    </row>
    <row r="14" spans="2:11" x14ac:dyDescent="0.25">
      <c r="B14" s="1125" t="s">
        <v>2437</v>
      </c>
      <c r="C14" s="1123" t="s">
        <v>673</v>
      </c>
      <c r="D14" s="1124"/>
      <c r="E14" s="1124"/>
      <c r="F14" s="1124"/>
      <c r="G14" s="1124"/>
      <c r="H14" s="1124"/>
      <c r="I14" s="1124"/>
      <c r="J14" s="1124"/>
      <c r="K14" s="635" t="str">
        <f t="shared" si="0"/>
        <v/>
      </c>
    </row>
    <row r="15" spans="2:11" x14ac:dyDescent="0.25">
      <c r="B15" s="653" t="s">
        <v>2438</v>
      </c>
      <c r="C15" s="658" t="s">
        <v>95</v>
      </c>
      <c r="D15" s="690"/>
      <c r="E15" s="690"/>
      <c r="F15" s="690"/>
      <c r="G15" s="690"/>
      <c r="H15" s="690"/>
      <c r="I15" s="690"/>
      <c r="J15" s="690"/>
      <c r="K15" s="635" t="str">
        <f t="shared" si="0"/>
        <v/>
      </c>
    </row>
    <row r="16" spans="2:11" x14ac:dyDescent="0.25">
      <c r="B16" s="653" t="s">
        <v>2439</v>
      </c>
      <c r="C16" s="744" t="s">
        <v>2428</v>
      </c>
      <c r="D16" s="690"/>
      <c r="E16" s="690"/>
      <c r="F16" s="690"/>
      <c r="G16" s="690"/>
      <c r="H16" s="690"/>
      <c r="I16" s="690"/>
      <c r="J16" s="690"/>
      <c r="K16" s="635" t="str">
        <f t="shared" si="0"/>
        <v/>
      </c>
    </row>
    <row r="17" spans="2:11" x14ac:dyDescent="0.25">
      <c r="B17" s="653" t="s">
        <v>2440</v>
      </c>
      <c r="C17" s="744" t="s">
        <v>2430</v>
      </c>
      <c r="D17" s="690"/>
      <c r="E17" s="690"/>
      <c r="F17" s="690"/>
      <c r="G17" s="690"/>
      <c r="H17" s="690"/>
      <c r="I17" s="690"/>
      <c r="J17" s="690"/>
      <c r="K17" s="635" t="str">
        <f t="shared" si="0"/>
        <v/>
      </c>
    </row>
    <row r="18" spans="2:11" x14ac:dyDescent="0.25">
      <c r="B18" s="653" t="s">
        <v>2441</v>
      </c>
      <c r="C18" s="658" t="s">
        <v>2432</v>
      </c>
      <c r="D18" s="690"/>
      <c r="E18" s="690"/>
      <c r="F18" s="690"/>
      <c r="G18" s="690"/>
      <c r="H18" s="690"/>
      <c r="I18" s="690"/>
      <c r="J18" s="690"/>
      <c r="K18" s="635" t="str">
        <f t="shared" si="0"/>
        <v/>
      </c>
    </row>
    <row r="19" spans="2:11" x14ac:dyDescent="0.25">
      <c r="B19" s="653" t="s">
        <v>2442</v>
      </c>
      <c r="C19" s="744" t="s">
        <v>2383</v>
      </c>
      <c r="D19" s="690"/>
      <c r="E19" s="690"/>
      <c r="F19" s="690"/>
      <c r="G19" s="690"/>
      <c r="H19" s="690"/>
      <c r="I19" s="690"/>
      <c r="J19" s="690"/>
      <c r="K19" s="635" t="str">
        <f t="shared" si="0"/>
        <v/>
      </c>
    </row>
    <row r="20" spans="2:11" x14ac:dyDescent="0.25">
      <c r="B20" s="653" t="s">
        <v>2443</v>
      </c>
      <c r="C20" s="744" t="s">
        <v>2435</v>
      </c>
      <c r="D20" s="690"/>
      <c r="E20" s="690"/>
      <c r="F20" s="690"/>
      <c r="G20" s="690"/>
      <c r="H20" s="690"/>
      <c r="I20" s="690"/>
      <c r="J20" s="690"/>
      <c r="K20" s="635" t="str">
        <f t="shared" si="0"/>
        <v/>
      </c>
    </row>
    <row r="21" spans="2:11" x14ac:dyDescent="0.25">
      <c r="B21" s="777" t="s">
        <v>2444</v>
      </c>
      <c r="C21" s="754" t="s">
        <v>671</v>
      </c>
      <c r="D21" s="768"/>
      <c r="E21" s="768"/>
      <c r="F21" s="768"/>
      <c r="G21" s="768"/>
      <c r="H21" s="768"/>
      <c r="I21" s="768"/>
      <c r="J21" s="768"/>
      <c r="K21" s="635" t="str">
        <f t="shared" si="0"/>
        <v/>
      </c>
    </row>
    <row r="22" spans="2:11" ht="30" x14ac:dyDescent="0.25">
      <c r="B22" s="1125" t="s">
        <v>2445</v>
      </c>
      <c r="C22" s="1123" t="s">
        <v>2446</v>
      </c>
      <c r="D22" s="1124"/>
      <c r="E22" s="1124"/>
      <c r="F22" s="1124"/>
      <c r="G22" s="1124"/>
      <c r="H22" s="1124"/>
      <c r="I22" s="1124"/>
      <c r="J22" s="1124"/>
      <c r="K22" s="635" t="str">
        <f t="shared" si="0"/>
        <v/>
      </c>
    </row>
    <row r="23" spans="2:11" x14ac:dyDescent="0.25">
      <c r="B23" s="653" t="s">
        <v>2447</v>
      </c>
      <c r="C23" s="658" t="s">
        <v>95</v>
      </c>
      <c r="D23" s="690"/>
      <c r="E23" s="690"/>
      <c r="F23" s="690"/>
      <c r="G23" s="690"/>
      <c r="H23" s="690"/>
      <c r="I23" s="690"/>
      <c r="J23" s="690"/>
      <c r="K23" s="635" t="str">
        <f t="shared" si="0"/>
        <v/>
      </c>
    </row>
    <row r="24" spans="2:11" x14ac:dyDescent="0.25">
      <c r="B24" s="653" t="s">
        <v>2448</v>
      </c>
      <c r="C24" s="744" t="s">
        <v>2428</v>
      </c>
      <c r="D24" s="690"/>
      <c r="E24" s="690"/>
      <c r="F24" s="690"/>
      <c r="G24" s="690"/>
      <c r="H24" s="690"/>
      <c r="I24" s="690"/>
      <c r="J24" s="690"/>
      <c r="K24" s="635" t="str">
        <f t="shared" si="0"/>
        <v/>
      </c>
    </row>
    <row r="25" spans="2:11" x14ac:dyDescent="0.25">
      <c r="B25" s="653" t="s">
        <v>2449</v>
      </c>
      <c r="C25" s="744" t="s">
        <v>2430</v>
      </c>
      <c r="D25" s="690"/>
      <c r="E25" s="690"/>
      <c r="F25" s="690"/>
      <c r="G25" s="690"/>
      <c r="H25" s="690"/>
      <c r="I25" s="690"/>
      <c r="J25" s="690"/>
      <c r="K25" s="635" t="str">
        <f t="shared" si="0"/>
        <v/>
      </c>
    </row>
    <row r="26" spans="2:11" x14ac:dyDescent="0.25">
      <c r="B26" s="653" t="s">
        <v>2450</v>
      </c>
      <c r="C26" s="658" t="s">
        <v>2432</v>
      </c>
      <c r="D26" s="690"/>
      <c r="E26" s="690"/>
      <c r="F26" s="690"/>
      <c r="G26" s="690"/>
      <c r="H26" s="690"/>
      <c r="I26" s="690"/>
      <c r="J26" s="690"/>
      <c r="K26" s="635" t="str">
        <f t="shared" si="0"/>
        <v/>
      </c>
    </row>
    <row r="27" spans="2:11" x14ac:dyDescent="0.25">
      <c r="B27" s="653" t="s">
        <v>2451</v>
      </c>
      <c r="C27" s="744" t="s">
        <v>2383</v>
      </c>
      <c r="D27" s="690"/>
      <c r="E27" s="690"/>
      <c r="F27" s="690"/>
      <c r="G27" s="690"/>
      <c r="H27" s="690"/>
      <c r="I27" s="690"/>
      <c r="J27" s="690"/>
      <c r="K27" s="635" t="str">
        <f t="shared" si="0"/>
        <v/>
      </c>
    </row>
    <row r="28" spans="2:11" x14ac:dyDescent="0.25">
      <c r="B28" s="653" t="s">
        <v>2452</v>
      </c>
      <c r="C28" s="744" t="s">
        <v>2435</v>
      </c>
      <c r="D28" s="690"/>
      <c r="E28" s="690"/>
      <c r="F28" s="690"/>
      <c r="G28" s="690"/>
      <c r="H28" s="690"/>
      <c r="I28" s="690"/>
      <c r="J28" s="690"/>
      <c r="K28" s="635" t="str">
        <f t="shared" si="0"/>
        <v/>
      </c>
    </row>
    <row r="29" spans="2:11" x14ac:dyDescent="0.25">
      <c r="B29" s="777" t="s">
        <v>2453</v>
      </c>
      <c r="C29" s="754" t="s">
        <v>671</v>
      </c>
      <c r="D29" s="768"/>
      <c r="E29" s="768"/>
      <c r="F29" s="768"/>
      <c r="G29" s="768"/>
      <c r="H29" s="768"/>
      <c r="I29" s="768"/>
      <c r="J29" s="768"/>
      <c r="K29" s="635" t="str">
        <f t="shared" si="0"/>
        <v/>
      </c>
    </row>
    <row r="30" spans="2:11" ht="15.75" thickBot="1" x14ac:dyDescent="0.3">
      <c r="B30" s="1179" t="s">
        <v>2454</v>
      </c>
      <c r="C30" s="1175" t="s">
        <v>671</v>
      </c>
      <c r="D30" s="1180"/>
      <c r="E30" s="1180"/>
      <c r="F30" s="1180"/>
      <c r="G30" s="1180"/>
      <c r="H30" s="1180"/>
      <c r="I30" s="1180"/>
      <c r="J30" s="1180"/>
      <c r="K30" s="635" t="str">
        <f t="shared" si="0"/>
        <v/>
      </c>
    </row>
    <row r="31" spans="2:11" ht="15.75" thickBot="1" x14ac:dyDescent="0.3">
      <c r="B31" s="673" t="s">
        <v>2455</v>
      </c>
      <c r="C31" s="757" t="s">
        <v>87</v>
      </c>
      <c r="D31" s="770"/>
      <c r="E31" s="770"/>
      <c r="F31" s="770"/>
      <c r="G31" s="770"/>
      <c r="H31" s="770"/>
      <c r="I31" s="770"/>
      <c r="J31" s="770"/>
      <c r="K31" s="635" t="str">
        <f t="shared" si="0"/>
        <v/>
      </c>
    </row>
    <row r="33" spans="3:10" x14ac:dyDescent="0.25">
      <c r="C33" s="2" t="s">
        <v>3590</v>
      </c>
    </row>
    <row r="34" spans="3:10" x14ac:dyDescent="0.25">
      <c r="C34" t="s">
        <v>2425</v>
      </c>
      <c r="D34" s="601" t="str">
        <f>IF(D6="","",IF(ROUND(SUM(D7,D10,D13),2)=ROUND(D6,2),"OK","Błąd sumy częściowej"))</f>
        <v/>
      </c>
      <c r="E34" s="601" t="str">
        <f t="shared" ref="E34:J34" si="1">IF(E6="","",IF(ROUND(SUM(E7,E10,E13),2)=ROUND(E6,2),"OK","Błąd sumy częściowej"))</f>
        <v/>
      </c>
      <c r="F34" s="601" t="str">
        <f t="shared" si="1"/>
        <v/>
      </c>
      <c r="G34" s="601" t="str">
        <f t="shared" si="1"/>
        <v/>
      </c>
      <c r="H34" s="601" t="str">
        <f t="shared" si="1"/>
        <v/>
      </c>
      <c r="I34" s="601" t="str">
        <f t="shared" si="1"/>
        <v/>
      </c>
      <c r="J34" s="601" t="str">
        <f t="shared" si="1"/>
        <v/>
      </c>
    </row>
    <row r="35" spans="3:10" x14ac:dyDescent="0.25">
      <c r="C35" t="s">
        <v>2426</v>
      </c>
      <c r="D35" s="601" t="str">
        <f>IF(D7="","",IF(ROUND(SUM(D8:D9),2)=ROUND(D7,2),"OK","Błąd sumy częściowej"))</f>
        <v/>
      </c>
      <c r="E35" s="601" t="str">
        <f t="shared" ref="E35:J35" si="2">IF(E7="","",IF(ROUND(SUM(E8:E9),2)=ROUND(E7,2),"OK","Błąd sumy częściowej"))</f>
        <v/>
      </c>
      <c r="F35" s="601" t="str">
        <f t="shared" si="2"/>
        <v/>
      </c>
      <c r="G35" s="601" t="str">
        <f t="shared" si="2"/>
        <v/>
      </c>
      <c r="H35" s="601" t="str">
        <f t="shared" si="2"/>
        <v/>
      </c>
      <c r="I35" s="601" t="str">
        <f t="shared" si="2"/>
        <v/>
      </c>
      <c r="J35" s="601" t="str">
        <f t="shared" si="2"/>
        <v/>
      </c>
    </row>
    <row r="36" spans="3:10" x14ac:dyDescent="0.25">
      <c r="C36" t="s">
        <v>2431</v>
      </c>
      <c r="D36" s="601" t="str">
        <f>IF(D10="","",IF(ROUND(SUM(D11:D12),2)=ROUND(D10,2),"OK","Błąd sumy częściowej"))</f>
        <v/>
      </c>
      <c r="E36" s="601" t="str">
        <f t="shared" ref="E36:J36" si="3">IF(E10="","",IF(ROUND(SUM(E11:E12),2)=ROUND(E10,2),"OK","Błąd sumy częściowej"))</f>
        <v/>
      </c>
      <c r="F36" s="601" t="str">
        <f t="shared" si="3"/>
        <v/>
      </c>
      <c r="G36" s="601" t="str">
        <f t="shared" si="3"/>
        <v/>
      </c>
      <c r="H36" s="601" t="str">
        <f t="shared" si="3"/>
        <v/>
      </c>
      <c r="I36" s="601" t="str">
        <f t="shared" si="3"/>
        <v/>
      </c>
      <c r="J36" s="601" t="str">
        <f t="shared" si="3"/>
        <v/>
      </c>
    </row>
    <row r="37" spans="3:10" x14ac:dyDescent="0.25">
      <c r="C37" t="s">
        <v>2437</v>
      </c>
      <c r="D37" s="601" t="str">
        <f>IF(D14="","",IF(ROUND(SUM(D15,D18,D21),2)=ROUND(D14,2),"OK","Błąd sumy częściowej"))</f>
        <v/>
      </c>
      <c r="E37" s="601" t="str">
        <f t="shared" ref="E37:J37" si="4">IF(E14="","",IF(ROUND(SUM(E15,E18,E21),2)=ROUND(E14,2),"OK","Błąd sumy częściowej"))</f>
        <v/>
      </c>
      <c r="F37" s="601" t="str">
        <f t="shared" si="4"/>
        <v/>
      </c>
      <c r="G37" s="601" t="str">
        <f t="shared" si="4"/>
        <v/>
      </c>
      <c r="H37" s="601" t="str">
        <f t="shared" si="4"/>
        <v/>
      </c>
      <c r="I37" s="601" t="str">
        <f t="shared" si="4"/>
        <v/>
      </c>
      <c r="J37" s="601" t="str">
        <f t="shared" si="4"/>
        <v/>
      </c>
    </row>
    <row r="38" spans="3:10" x14ac:dyDescent="0.25">
      <c r="C38" t="s">
        <v>2438</v>
      </c>
      <c r="D38" s="601" t="str">
        <f>IF(D15="","",IF(ROUND(SUM(D16:D17),2)=ROUND(D15,2),"OK","Błąd sumy częściowej"))</f>
        <v/>
      </c>
      <c r="E38" s="601" t="str">
        <f t="shared" ref="E38:J38" si="5">IF(E15="","",IF(ROUND(SUM(E16:E17),2)=ROUND(E15,2),"OK","Błąd sumy częściowej"))</f>
        <v/>
      </c>
      <c r="F38" s="601" t="str">
        <f t="shared" si="5"/>
        <v/>
      </c>
      <c r="G38" s="601" t="str">
        <f t="shared" si="5"/>
        <v/>
      </c>
      <c r="H38" s="601" t="str">
        <f t="shared" si="5"/>
        <v/>
      </c>
      <c r="I38" s="601" t="str">
        <f t="shared" si="5"/>
        <v/>
      </c>
      <c r="J38" s="601" t="str">
        <f t="shared" si="5"/>
        <v/>
      </c>
    </row>
    <row r="39" spans="3:10" x14ac:dyDescent="0.25">
      <c r="C39" t="s">
        <v>2441</v>
      </c>
      <c r="D39" s="601" t="str">
        <f>IF(D18="","",IF(ROUND(SUM(D19:D20),2)=ROUND(D18,2),"OK","Błąd sumy częściowej"))</f>
        <v/>
      </c>
      <c r="E39" s="601" t="str">
        <f t="shared" ref="E39:J39" si="6">IF(E18="","",IF(ROUND(SUM(E19:E20),2)=ROUND(E18,2),"OK","Błąd sumy częściowej"))</f>
        <v/>
      </c>
      <c r="F39" s="601" t="str">
        <f t="shared" si="6"/>
        <v/>
      </c>
      <c r="G39" s="601" t="str">
        <f t="shared" si="6"/>
        <v/>
      </c>
      <c r="H39" s="601" t="str">
        <f t="shared" si="6"/>
        <v/>
      </c>
      <c r="I39" s="601" t="str">
        <f t="shared" si="6"/>
        <v/>
      </c>
      <c r="J39" s="601" t="str">
        <f t="shared" si="6"/>
        <v/>
      </c>
    </row>
    <row r="40" spans="3:10" x14ac:dyDescent="0.25">
      <c r="C40" t="s">
        <v>2445</v>
      </c>
      <c r="D40" s="601" t="str">
        <f>IF(D22="","",IF(ROUND(SUM(D23,D26,D29),2)=ROUND(D22,2),"OK","Błąd sumy częściowej"))</f>
        <v/>
      </c>
      <c r="E40" s="601" t="str">
        <f t="shared" ref="E40:J40" si="7">IF(E22="","",IF(ROUND(SUM(E23,E26,E29),2)=ROUND(E22,2),"OK","Błąd sumy częściowej"))</f>
        <v/>
      </c>
      <c r="F40" s="601" t="str">
        <f t="shared" si="7"/>
        <v/>
      </c>
      <c r="G40" s="601" t="str">
        <f t="shared" si="7"/>
        <v/>
      </c>
      <c r="H40" s="601" t="str">
        <f t="shared" si="7"/>
        <v/>
      </c>
      <c r="I40" s="601" t="str">
        <f t="shared" si="7"/>
        <v/>
      </c>
      <c r="J40" s="601" t="str">
        <f t="shared" si="7"/>
        <v/>
      </c>
    </row>
    <row r="41" spans="3:10" x14ac:dyDescent="0.25">
      <c r="C41" t="s">
        <v>2447</v>
      </c>
      <c r="D41" s="601" t="str">
        <f>IF(D23="","",IF(ROUND(SUM(D24:D25),2)=ROUND(D23,2),"OK","Błąd sumy częściowej"))</f>
        <v/>
      </c>
      <c r="E41" s="601" t="str">
        <f t="shared" ref="E41:J41" si="8">IF(E23="","",IF(ROUND(SUM(E24:E25),2)=ROUND(E23,2),"OK","Błąd sumy częściowej"))</f>
        <v/>
      </c>
      <c r="F41" s="601" t="str">
        <f t="shared" si="8"/>
        <v/>
      </c>
      <c r="G41" s="601" t="str">
        <f t="shared" si="8"/>
        <v/>
      </c>
      <c r="H41" s="601" t="str">
        <f t="shared" si="8"/>
        <v/>
      </c>
      <c r="I41" s="601" t="str">
        <f t="shared" si="8"/>
        <v/>
      </c>
      <c r="J41" s="601" t="str">
        <f t="shared" si="8"/>
        <v/>
      </c>
    </row>
    <row r="42" spans="3:10" x14ac:dyDescent="0.25">
      <c r="C42" t="s">
        <v>2450</v>
      </c>
      <c r="D42" s="601" t="str">
        <f>IF(D26="","",IF(ROUND(SUM(D27:D28),2)=ROUND(D26,2),"OK","Błąd sumy częściowej"))</f>
        <v/>
      </c>
      <c r="E42" s="601" t="str">
        <f t="shared" ref="E42:J42" si="9">IF(E26="","",IF(ROUND(SUM(E27:E28),2)=ROUND(E26,2),"OK","Błąd sumy częściowej"))</f>
        <v/>
      </c>
      <c r="F42" s="601" t="str">
        <f t="shared" si="9"/>
        <v/>
      </c>
      <c r="G42" s="601" t="str">
        <f t="shared" si="9"/>
        <v/>
      </c>
      <c r="H42" s="601" t="str">
        <f t="shared" si="9"/>
        <v/>
      </c>
      <c r="I42" s="601" t="str">
        <f t="shared" si="9"/>
        <v/>
      </c>
      <c r="J42" s="601" t="str">
        <f t="shared" si="9"/>
        <v/>
      </c>
    </row>
    <row r="43" spans="3:10" x14ac:dyDescent="0.25">
      <c r="C43" t="s">
        <v>2455</v>
      </c>
      <c r="D43" s="601" t="str">
        <f>IF(D31="","",IF(ROUND(SUM(D6,D14,D22,D30),2)=ROUND(D31,2),"OK","Błąd sumy częściowej"))</f>
        <v/>
      </c>
      <c r="E43" s="601" t="str">
        <f t="shared" ref="E43:J43" si="10">IF(E31="","",IF(ROUND(SUM(E6,E14,E22,E30),2)=ROUND(E31,2),"OK","Błąd sumy częściowej"))</f>
        <v/>
      </c>
      <c r="F43" s="601" t="str">
        <f t="shared" si="10"/>
        <v/>
      </c>
      <c r="G43" s="601" t="str">
        <f t="shared" si="10"/>
        <v/>
      </c>
      <c r="H43" s="601" t="str">
        <f t="shared" si="10"/>
        <v/>
      </c>
      <c r="I43" s="601" t="str">
        <f t="shared" si="10"/>
        <v/>
      </c>
      <c r="J43" s="601" t="str">
        <f t="shared" si="10"/>
        <v/>
      </c>
    </row>
    <row r="45" spans="3:10" x14ac:dyDescent="0.25">
      <c r="C45" s="18" t="s">
        <v>3617</v>
      </c>
      <c r="D45" s="601" t="str">
        <f>IF(COUNTBLANK(K6:K31)=26,"",IF(AND(COUNTIF(K6:K31,"Weryfikacja wiersza OK")=26,COUNTIF(D34:J43,"OK")=70),"Arkusz jest zwalidowany poprawnie","Arkusz jest niepoprawny"))</f>
        <v/>
      </c>
    </row>
  </sheetData>
  <mergeCells count="1">
    <mergeCell ref="B4:C5"/>
  </mergeCells>
  <conditionalFormatting sqref="K6:K31">
    <cfRule type="containsText" dxfId="96" priority="3" operator="containsText" text="Weryfikacja wiersza OK">
      <formula>NOT(ISERROR(SEARCH("Weryfikacja wiersza OK",K6)))</formula>
    </cfRule>
  </conditionalFormatting>
  <conditionalFormatting sqref="D34:J43">
    <cfRule type="containsText" dxfId="95" priority="2" operator="containsText" text="OK">
      <formula>NOT(ISERROR(SEARCH("OK",D34)))</formula>
    </cfRule>
  </conditionalFormatting>
  <conditionalFormatting sqref="D45">
    <cfRule type="containsText" dxfId="94" priority="1" operator="containsText" text="Arkusz jest zwalidowany poprawnie">
      <formula>NOT(ISERROR(SEARCH("Arkusz jest zwalidowany poprawnie",D45)))</formula>
    </cfRule>
  </conditionalFormatting>
  <pageMargins left="0.7" right="0.7" top="0.75" bottom="0.75" header="0.3" footer="0.3"/>
  <pageSetup paperSize="9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workbookViewId="0">
      <selection activeCell="D13" sqref="D13"/>
    </sheetView>
  </sheetViews>
  <sheetFormatPr defaultRowHeight="15" x14ac:dyDescent="0.25"/>
  <cols>
    <col min="2" max="2" width="9" bestFit="1" customWidth="1"/>
    <col min="3" max="3" width="51.28515625" customWidth="1"/>
    <col min="4" max="4" width="15.5703125" customWidth="1"/>
    <col min="5" max="5" width="14.42578125" customWidth="1"/>
    <col min="6" max="6" width="22" customWidth="1"/>
  </cols>
  <sheetData>
    <row r="1" spans="2:7" ht="15.75" x14ac:dyDescent="0.25">
      <c r="B1" s="1" t="s">
        <v>329</v>
      </c>
    </row>
    <row r="2" spans="2:7" x14ac:dyDescent="0.25">
      <c r="B2" t="s">
        <v>2479</v>
      </c>
    </row>
    <row r="3" spans="2:7" ht="15.75" thickBot="1" x14ac:dyDescent="0.3"/>
    <row r="4" spans="2:7" x14ac:dyDescent="0.25">
      <c r="B4" s="1324" t="s">
        <v>2456</v>
      </c>
      <c r="C4" s="1325"/>
      <c r="D4" s="759" t="s">
        <v>3342</v>
      </c>
      <c r="E4" s="760" t="s">
        <v>2457</v>
      </c>
    </row>
    <row r="5" spans="2:7" ht="15.75" thickBot="1" x14ac:dyDescent="0.3">
      <c r="B5" s="1326"/>
      <c r="C5" s="1327"/>
      <c r="D5" s="761" t="s">
        <v>145</v>
      </c>
      <c r="E5" s="762" t="s">
        <v>146</v>
      </c>
    </row>
    <row r="6" spans="2:7" x14ac:dyDescent="0.25">
      <c r="B6" s="751" t="s">
        <v>2458</v>
      </c>
      <c r="C6" s="1027" t="s">
        <v>2459</v>
      </c>
      <c r="D6" s="1181"/>
      <c r="E6" s="1182"/>
      <c r="F6" s="635" t="str">
        <f>IF(COUNTBLANK(D6:E6)=2,"",IF(COUNTBLANK(D6:E6)=0,"Weryfikacja wiersza OK","Błąd: Należy wypełnić wiersz w tabeli"))</f>
        <v/>
      </c>
      <c r="G6" s="148"/>
    </row>
    <row r="7" spans="2:7" x14ac:dyDescent="0.25">
      <c r="B7" s="752" t="s">
        <v>2460</v>
      </c>
      <c r="C7" s="718" t="s">
        <v>649</v>
      </c>
      <c r="D7" s="1183"/>
      <c r="E7" s="1137"/>
      <c r="F7" s="635" t="str">
        <f t="shared" ref="F7:F17" si="0">IF(COUNTBLANK(D7:E7)=2,"",IF(COUNTBLANK(D7:E7)=0,"Weryfikacja wiersza OK","Błąd: Należy wypełnić wiersz w tabeli"))</f>
        <v/>
      </c>
      <c r="G7" s="148"/>
    </row>
    <row r="8" spans="2:7" x14ac:dyDescent="0.25">
      <c r="B8" s="752" t="s">
        <v>2461</v>
      </c>
      <c r="C8" s="718" t="s">
        <v>2462</v>
      </c>
      <c r="D8" s="1183"/>
      <c r="E8" s="1137"/>
      <c r="F8" s="635" t="str">
        <f t="shared" si="0"/>
        <v/>
      </c>
      <c r="G8" s="148"/>
    </row>
    <row r="9" spans="2:7" x14ac:dyDescent="0.25">
      <c r="B9" s="752" t="s">
        <v>2463</v>
      </c>
      <c r="C9" s="718" t="s">
        <v>2464</v>
      </c>
      <c r="D9" s="1183"/>
      <c r="E9" s="1137"/>
      <c r="F9" s="635" t="str">
        <f t="shared" si="0"/>
        <v/>
      </c>
      <c r="G9" s="148"/>
    </row>
    <row r="10" spans="2:7" x14ac:dyDescent="0.25">
      <c r="B10" s="752" t="s">
        <v>2465</v>
      </c>
      <c r="C10" s="718" t="s">
        <v>2466</v>
      </c>
      <c r="D10" s="1183"/>
      <c r="E10" s="1137"/>
      <c r="F10" s="635" t="str">
        <f t="shared" si="0"/>
        <v/>
      </c>
      <c r="G10" s="148"/>
    </row>
    <row r="11" spans="2:7" ht="45" x14ac:dyDescent="0.25">
      <c r="B11" s="752" t="s">
        <v>2467</v>
      </c>
      <c r="C11" s="718" t="s">
        <v>2468</v>
      </c>
      <c r="D11" s="1183"/>
      <c r="E11" s="1137"/>
      <c r="F11" s="635" t="str">
        <f t="shared" si="0"/>
        <v/>
      </c>
      <c r="G11" s="148"/>
    </row>
    <row r="12" spans="2:7" x14ac:dyDescent="0.25">
      <c r="B12" s="752" t="s">
        <v>2469</v>
      </c>
      <c r="C12" s="718" t="s">
        <v>2470</v>
      </c>
      <c r="D12" s="1183"/>
      <c r="E12" s="1137"/>
      <c r="F12" s="635" t="str">
        <f t="shared" si="0"/>
        <v/>
      </c>
      <c r="G12" s="148"/>
    </row>
    <row r="13" spans="2:7" x14ac:dyDescent="0.25">
      <c r="B13" s="752" t="s">
        <v>2471</v>
      </c>
      <c r="C13" s="718" t="s">
        <v>2472</v>
      </c>
      <c r="D13" s="1183"/>
      <c r="E13" s="1137"/>
      <c r="F13" s="635" t="str">
        <f t="shared" si="0"/>
        <v/>
      </c>
      <c r="G13" s="148"/>
    </row>
    <row r="14" spans="2:7" x14ac:dyDescent="0.25">
      <c r="B14" s="752" t="s">
        <v>2473</v>
      </c>
      <c r="C14" s="718" t="s">
        <v>2474</v>
      </c>
      <c r="D14" s="1183"/>
      <c r="E14" s="1137"/>
      <c r="F14" s="635" t="str">
        <f t="shared" si="0"/>
        <v/>
      </c>
      <c r="G14" s="148"/>
    </row>
    <row r="15" spans="2:7" x14ac:dyDescent="0.25">
      <c r="B15" s="752" t="s">
        <v>2475</v>
      </c>
      <c r="C15" s="718" t="s">
        <v>2476</v>
      </c>
      <c r="D15" s="1183"/>
      <c r="E15" s="1137"/>
      <c r="F15" s="635" t="str">
        <f t="shared" si="0"/>
        <v/>
      </c>
      <c r="G15" s="148"/>
    </row>
    <row r="16" spans="2:7" ht="15.75" thickBot="1" x14ac:dyDescent="0.3">
      <c r="B16" s="753" t="s">
        <v>2477</v>
      </c>
      <c r="C16" s="1005" t="s">
        <v>33</v>
      </c>
      <c r="D16" s="1184"/>
      <c r="E16" s="1139"/>
      <c r="F16" s="635" t="str">
        <f t="shared" si="0"/>
        <v/>
      </c>
      <c r="G16" s="148"/>
    </row>
    <row r="17" spans="2:7" ht="15.75" thickBot="1" x14ac:dyDescent="0.3">
      <c r="B17" s="756" t="s">
        <v>2478</v>
      </c>
      <c r="C17" s="757" t="s">
        <v>87</v>
      </c>
      <c r="D17" s="1185"/>
      <c r="E17" s="1186"/>
      <c r="F17" s="635" t="str">
        <f t="shared" si="0"/>
        <v/>
      </c>
      <c r="G17" s="148"/>
    </row>
    <row r="19" spans="2:7" x14ac:dyDescent="0.25">
      <c r="C19" s="2" t="s">
        <v>3590</v>
      </c>
    </row>
    <row r="20" spans="2:7" x14ac:dyDescent="0.25">
      <c r="C20" t="s">
        <v>2478</v>
      </c>
      <c r="D20" s="601" t="str">
        <f>IF(D17="","",IF(ROUND(SUM(D6:D16),2)=ROUND(D17,2),"OK","Błąd sumy częściowej"))</f>
        <v/>
      </c>
      <c r="E20" s="601" t="str">
        <f>IF(E17="","",IF(ROUND(SUM(E6:E16),2)=ROUND(E17,2),"OK","Błąd sumy częściowej"))</f>
        <v/>
      </c>
    </row>
    <row r="22" spans="2:7" x14ac:dyDescent="0.25">
      <c r="C22" s="18" t="s">
        <v>3617</v>
      </c>
      <c r="D22" s="601" t="str">
        <f>IF(COUNTBLANK(F6:F17)=12,"",IF(AND(COUNTIF(F6:F17,"Weryfikacja wiersza OK")=12,COUNTIF(D20:E20,"OK")=2),"Arkusz jest zwalidowany poprawnie","Arkusz jest niepoprawny"))</f>
        <v/>
      </c>
    </row>
  </sheetData>
  <mergeCells count="1">
    <mergeCell ref="B4:C5"/>
  </mergeCells>
  <conditionalFormatting sqref="G6:G17">
    <cfRule type="containsText" dxfId="93" priority="5" operator="containsText" text="Weryfikacja bieżącego wiersza: OK">
      <formula>NOT(ISERROR(SEARCH("Weryfikacja bieżącego wiersza: OK",G6)))</formula>
    </cfRule>
  </conditionalFormatting>
  <conditionalFormatting sqref="D20:E20">
    <cfRule type="containsText" dxfId="92" priority="4" operator="containsText" text="OK">
      <formula>NOT(ISERROR(SEARCH("OK",D20)))</formula>
    </cfRule>
  </conditionalFormatting>
  <conditionalFormatting sqref="D22">
    <cfRule type="containsText" dxfId="91" priority="3" operator="containsText" text="Arkusz jest zwalidowany poprawnie">
      <formula>NOT(ISERROR(SEARCH("Arkusz jest zwalidowany poprawnie",D22)))</formula>
    </cfRule>
  </conditionalFormatting>
  <conditionalFormatting sqref="F6:F17">
    <cfRule type="containsText" dxfId="90" priority="1" operator="containsText" text="Weryfikacja wiersza OK">
      <formula>NOT(ISERROR(SEARCH("Weryfikacja wiersza OK",F6)))</formula>
    </cfRule>
  </conditionalFormatting>
  <pageMargins left="0.7" right="0.7" top="0.75" bottom="0.75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workbookViewId="0">
      <selection activeCell="D11" sqref="D11"/>
    </sheetView>
  </sheetViews>
  <sheetFormatPr defaultRowHeight="15" x14ac:dyDescent="0.25"/>
  <cols>
    <col min="2" max="2" width="13.5703125" customWidth="1"/>
    <col min="3" max="3" width="55.28515625" bestFit="1" customWidth="1"/>
    <col min="4" max="4" width="13.5703125" customWidth="1"/>
  </cols>
  <sheetData>
    <row r="1" spans="2:5" ht="15.75" x14ac:dyDescent="0.25">
      <c r="B1" s="1" t="s">
        <v>329</v>
      </c>
    </row>
    <row r="2" spans="2:5" x14ac:dyDescent="0.25">
      <c r="B2" t="s">
        <v>2493</v>
      </c>
    </row>
    <row r="3" spans="2:5" ht="15.75" thickBot="1" x14ac:dyDescent="0.3"/>
    <row r="4" spans="2:5" x14ac:dyDescent="0.25">
      <c r="B4" s="1285" t="s">
        <v>2480</v>
      </c>
      <c r="C4" s="1286"/>
      <c r="D4" s="1187" t="s">
        <v>2</v>
      </c>
    </row>
    <row r="5" spans="2:5" ht="15.75" thickBot="1" x14ac:dyDescent="0.3">
      <c r="B5" s="1287"/>
      <c r="C5" s="1288"/>
      <c r="D5" s="1188" t="s">
        <v>145</v>
      </c>
    </row>
    <row r="6" spans="2:5" x14ac:dyDescent="0.25">
      <c r="B6" s="709" t="s">
        <v>2481</v>
      </c>
      <c r="C6" s="1027" t="s">
        <v>2482</v>
      </c>
      <c r="D6" s="852"/>
      <c r="E6" s="635" t="str">
        <f>IF(ISBLANK(D6),"",IF(ISNUMBER(D6),"Weryfikacja wiersza OK","Błąd: Wartość w kolumnie A musi być liczbą"))</f>
        <v/>
      </c>
    </row>
    <row r="7" spans="2:5" x14ac:dyDescent="0.25">
      <c r="B7" s="711" t="s">
        <v>2483</v>
      </c>
      <c r="C7" s="718" t="s">
        <v>2484</v>
      </c>
      <c r="D7" s="701"/>
      <c r="E7" s="635" t="str">
        <f t="shared" ref="E7:E12" si="0">IF(ISBLANK(D7),"",IF(ISNUMBER(D7),"Weryfikacja wiersza OK","Błąd: Wartość w kolumnie A musi być liczbą"))</f>
        <v/>
      </c>
    </row>
    <row r="8" spans="2:5" x14ac:dyDescent="0.25">
      <c r="B8" s="711" t="s">
        <v>2485</v>
      </c>
      <c r="C8" s="718" t="s">
        <v>2486</v>
      </c>
      <c r="D8" s="701"/>
      <c r="E8" s="635" t="str">
        <f t="shared" si="0"/>
        <v/>
      </c>
    </row>
    <row r="9" spans="2:5" x14ac:dyDescent="0.25">
      <c r="B9" s="711" t="s">
        <v>2487</v>
      </c>
      <c r="C9" s="718" t="s">
        <v>2488</v>
      </c>
      <c r="D9" s="701"/>
      <c r="E9" s="635" t="str">
        <f t="shared" si="0"/>
        <v/>
      </c>
    </row>
    <row r="10" spans="2:5" x14ac:dyDescent="0.25">
      <c r="B10" s="711" t="s">
        <v>2489</v>
      </c>
      <c r="C10" s="718" t="s">
        <v>2490</v>
      </c>
      <c r="D10" s="701"/>
      <c r="E10" s="635" t="str">
        <f t="shared" si="0"/>
        <v/>
      </c>
    </row>
    <row r="11" spans="2:5" ht="15.75" thickBot="1" x14ac:dyDescent="0.3">
      <c r="B11" s="799" t="s">
        <v>2491</v>
      </c>
      <c r="C11" s="1005" t="s">
        <v>33</v>
      </c>
      <c r="D11" s="1189"/>
      <c r="E11" s="635" t="str">
        <f t="shared" si="0"/>
        <v/>
      </c>
    </row>
    <row r="12" spans="2:5" ht="15.75" thickBot="1" x14ac:dyDescent="0.3">
      <c r="B12" s="803" t="s">
        <v>2492</v>
      </c>
      <c r="C12" s="757" t="s">
        <v>87</v>
      </c>
      <c r="D12" s="1112"/>
      <c r="E12" s="635" t="str">
        <f t="shared" si="0"/>
        <v/>
      </c>
    </row>
    <row r="14" spans="2:5" x14ac:dyDescent="0.25">
      <c r="C14" s="2" t="s">
        <v>3590</v>
      </c>
    </row>
    <row r="15" spans="2:5" x14ac:dyDescent="0.25">
      <c r="C15" t="s">
        <v>2492</v>
      </c>
      <c r="D15" s="601" t="str">
        <f>IF(D12="","",IF(ROUND(SUM(D6:D11),2)=ROUND(D12,2),"OK","Błąd sumy częściowej"))</f>
        <v/>
      </c>
    </row>
    <row r="17" spans="3:4" x14ac:dyDescent="0.25">
      <c r="C17" s="18" t="s">
        <v>3617</v>
      </c>
      <c r="D17" s="601" t="str">
        <f>IF(COUNTBLANK(E6:E12)=7,"",IF(AND(COUNTIF(E6:E12,"Weryfikacja wiersza OK")=7,COUNTIF(D15,"OK")=1),"Arkusz jest zwalidowany poprawnie","Arkusz jest niepoprawny"))</f>
        <v/>
      </c>
    </row>
  </sheetData>
  <mergeCells count="1">
    <mergeCell ref="B4:C5"/>
  </mergeCells>
  <conditionalFormatting sqref="D15">
    <cfRule type="containsText" dxfId="89" priority="3" operator="containsText" text="OK">
      <formula>NOT(ISERROR(SEARCH("OK",D15)))</formula>
    </cfRule>
  </conditionalFormatting>
  <conditionalFormatting sqref="D17">
    <cfRule type="containsText" dxfId="88" priority="2" operator="containsText" text="Arkusz jest zwalidowany poprawnie">
      <formula>NOT(ISERROR(SEARCH("Arkusz jest zwalidowany poprawnie",D17)))</formula>
    </cfRule>
  </conditionalFormatting>
  <conditionalFormatting sqref="E6:E12">
    <cfRule type="containsText" dxfId="87" priority="1" operator="containsText" text="Weryfikacja wiersza OK">
      <formula>NOT(ISERROR(SEARCH("Weryfikacja wiersza OK",E6)))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B1:E50"/>
  <sheetViews>
    <sheetView topLeftCell="A25" zoomScaleNormal="100" zoomScaleSheetLayoutView="90" workbookViewId="0">
      <selection activeCell="D47" sqref="D47"/>
    </sheetView>
  </sheetViews>
  <sheetFormatPr defaultRowHeight="15" x14ac:dyDescent="0.25"/>
  <cols>
    <col min="1" max="1" width="9.140625" style="146"/>
    <col min="2" max="2" width="13" style="146" customWidth="1"/>
    <col min="3" max="3" width="73" style="146" customWidth="1"/>
    <col min="4" max="4" width="16" style="146" customWidth="1"/>
    <col min="5" max="5" width="45.42578125" style="146" bestFit="1" customWidth="1"/>
    <col min="6" max="6" width="14" style="146" customWidth="1"/>
    <col min="7" max="16384" width="9.140625" style="146"/>
  </cols>
  <sheetData>
    <row r="1" spans="2:5" ht="15.75" x14ac:dyDescent="0.25">
      <c r="B1" s="145" t="s">
        <v>1</v>
      </c>
      <c r="D1" s="2" t="s">
        <v>3283</v>
      </c>
    </row>
    <row r="2" spans="2:5" x14ac:dyDescent="0.25">
      <c r="B2" s="146" t="s">
        <v>3284</v>
      </c>
    </row>
    <row r="3" spans="2:5" ht="15.75" thickBot="1" x14ac:dyDescent="0.3"/>
    <row r="4" spans="2:5" ht="15.75" customHeight="1" thickBot="1" x14ac:dyDescent="0.3">
      <c r="B4" s="1293"/>
      <c r="C4" s="1294"/>
      <c r="D4" s="147" t="s">
        <v>2</v>
      </c>
      <c r="E4" s="148"/>
    </row>
    <row r="5" spans="2:5" ht="15.75" thickBot="1" x14ac:dyDescent="0.3">
      <c r="B5" s="1295"/>
      <c r="C5" s="1296"/>
      <c r="D5" s="149" t="s">
        <v>145</v>
      </c>
      <c r="E5" s="148"/>
    </row>
    <row r="6" spans="2:5" x14ac:dyDescent="0.25">
      <c r="B6" s="150" t="s">
        <v>477</v>
      </c>
      <c r="C6" s="735" t="s">
        <v>3</v>
      </c>
      <c r="D6" s="153"/>
      <c r="E6" s="148" t="str">
        <f>IF(ISBLANK(D6),"",IF(ISNUMBER(D6),IF(ROUND(FWW01.1._A-FWW01.1.1._A-FWW01.1.2._A,2)=0,"Weryfikacja OK","W formularzu fww01 suma funduszu udziałowego nie jest zgodna z sumą opłaconych udziałów obowiązkowych i nadobowiązkowych"), "Błąd w wierszu bieżącym, wartość musi być liczbą"))</f>
        <v/>
      </c>
    </row>
    <row r="7" spans="2:5" x14ac:dyDescent="0.25">
      <c r="B7" s="157" t="s">
        <v>494</v>
      </c>
      <c r="C7" s="736" t="s">
        <v>491</v>
      </c>
      <c r="D7" s="367"/>
      <c r="E7" s="148" t="str">
        <f>IF(ISBLANK(D7),"",IF(ISNUMBER(D7),IF(ROUND(FWW01.1.1._A-(FWW01.1.1.1._A+FWW01.1.1.2._A),2)=0,"Weryfikacja OK","W formularzu fww01 suma funduszu udziałowego nie jest zgodna z sumą opłaconych udziałów obowiązkowych i nadobowiązkowych"), "Błąd w wierszu bieżącym, wartość musi być liczbą"))</f>
        <v/>
      </c>
    </row>
    <row r="8" spans="2:5" x14ac:dyDescent="0.25">
      <c r="B8" s="157" t="s">
        <v>495</v>
      </c>
      <c r="C8" s="736" t="s">
        <v>492</v>
      </c>
      <c r="D8" s="367"/>
      <c r="E8" s="148" t="str">
        <f>IF(ISBLANK(D8),"",IF(ISNUMBER(D8),"Weryfikacja OK","Błąd w wierszu bieżącym, wartość musi być liczbą"))</f>
        <v/>
      </c>
    </row>
    <row r="9" spans="2:5" x14ac:dyDescent="0.25">
      <c r="B9" s="157" t="s">
        <v>496</v>
      </c>
      <c r="C9" s="736" t="s">
        <v>3285</v>
      </c>
      <c r="D9" s="367"/>
      <c r="E9" s="148" t="str">
        <f>IF(ISBLANK(D9),"",IF(ISNUMBER(D9),IF(FWW01.1.1.2._A&lt;=0,"Weryfikacja OK","W formularzu FWW01 wartość nieopłaconych udziałów obowiązkowych winna być wykazywana ze znakiem minus"),"Błąd w wierszu bieżącym, wartość musi być liczbą"))</f>
        <v/>
      </c>
    </row>
    <row r="10" spans="2:5" x14ac:dyDescent="0.25">
      <c r="B10" s="157" t="s">
        <v>497</v>
      </c>
      <c r="C10" s="736" t="s">
        <v>493</v>
      </c>
      <c r="D10" s="367"/>
      <c r="E10" s="148" t="str">
        <f>IF(ISBLANK(D10),"",IF(ISNUMBER(D10),IF(ROUND(FWW01.1.2._A-(FWW01.1.2.1._A+FWW01.1.2.2._A),2)=0,"Weryfikacja OK","W formularzu fww01 suma udziałów nadobowiązkowych nie jest zgodna z sumą zadeklarowanych udziałów nadobowiązkowych i nieopłaconych udziałów nadobowiązkowych"), "Błąd w wierszu bieżącym, wartość musi być liczbą"))</f>
        <v/>
      </c>
    </row>
    <row r="11" spans="2:5" x14ac:dyDescent="0.25">
      <c r="B11" s="157" t="s">
        <v>498</v>
      </c>
      <c r="C11" s="736" t="s">
        <v>492</v>
      </c>
      <c r="D11" s="367"/>
      <c r="E11" s="148" t="str">
        <f>IF(ISBLANK(D11),"",IF(ISNUMBER(D11),"Weryfikacja OK","Błąd w wierszu bieżącym, wartość musi być liczbą"))</f>
        <v/>
      </c>
    </row>
    <row r="12" spans="2:5" x14ac:dyDescent="0.25">
      <c r="B12" s="157" t="s">
        <v>499</v>
      </c>
      <c r="C12" s="736" t="s">
        <v>3285</v>
      </c>
      <c r="D12" s="367"/>
      <c r="E12" s="148" t="str">
        <f>IF(ISBLANK(D12),"",IF(ISNUMBER(D12),IF(FWW01.1.2.2._A&lt;=0,"Weryfikacja OK","W formularzu FWW01 wartość nieopłaconych udziałów nadobowiązkowych winna być wykazywana ze znakiem minus"),"Błąd w wierszu bieżącym, wartość musi być liczbą"))</f>
        <v/>
      </c>
    </row>
    <row r="13" spans="2:5" x14ac:dyDescent="0.25">
      <c r="B13" s="151" t="s">
        <v>478</v>
      </c>
      <c r="C13" s="737" t="s">
        <v>4</v>
      </c>
      <c r="D13" s="154"/>
      <c r="E13" s="148" t="str">
        <f>IF(ISBLANK(D13),"",IF(ISNUMBER(D13),IF(ROUND(FWW01.2._A-FWW01.2.1._A-FWW01.2.2._A-FWW01.2.3._A,2)=0,"Weryfikacja OK","W formularzu FWW01 suma funduszu zasobowego jest niezgodna z sumą poszczególnych składników tego funduszu wykazywanych w tym formularzu"), "Błąd w wierszu bieżącym, wartość musi być liczbą"))</f>
        <v/>
      </c>
    </row>
    <row r="14" spans="2:5" x14ac:dyDescent="0.25">
      <c r="B14" s="151" t="s">
        <v>479</v>
      </c>
      <c r="C14" s="737" t="s">
        <v>5</v>
      </c>
      <c r="D14" s="154"/>
      <c r="E14" s="148" t="str">
        <f>IF(ISBLANK(D14),"",IF(ISNUMBER(D14),"Weryfikacja OK", "Błąd w wierszu bieżącym, wartość musi być liczbą"))</f>
        <v/>
      </c>
    </row>
    <row r="15" spans="2:5" x14ac:dyDescent="0.25">
      <c r="B15" s="151" t="s">
        <v>480</v>
      </c>
      <c r="C15" s="737" t="s">
        <v>6</v>
      </c>
      <c r="D15" s="154"/>
      <c r="E15" s="148" t="str">
        <f>IF(ISBLANK(D15),"",IF(ISNUMBER(D15),"Weryfikacja OK", "Błąd w wierszu bieżącym, wartość musi być liczbą"))</f>
        <v/>
      </c>
    </row>
    <row r="16" spans="2:5" x14ac:dyDescent="0.25">
      <c r="B16" s="151" t="s">
        <v>481</v>
      </c>
      <c r="C16" s="737" t="s">
        <v>315</v>
      </c>
      <c r="D16" s="154"/>
      <c r="E16" s="148" t="str">
        <f>IF(ISBLANK(D16),"",IF(ISNUMBER(D16),"Weryfikacja OK", "Błąd w wierszu bieżącym, wartość musi być liczbą"))</f>
        <v/>
      </c>
    </row>
    <row r="17" spans="2:5" x14ac:dyDescent="0.25">
      <c r="B17" s="151" t="s">
        <v>482</v>
      </c>
      <c r="C17" s="738" t="s">
        <v>342</v>
      </c>
      <c r="D17" s="154"/>
      <c r="E17" s="148" t="str">
        <f>IF(ISBLANK(D17),"",IF(ISNUMBER(D17),IF(D18&gt;D17,"Błąd:Wartość w komórce C12 nie może być wieksza niż wartość w polu C11","Weryfikacja OK"), "Błąd w wierszu bieżącym, wartość musi być liczbą"))</f>
        <v/>
      </c>
    </row>
    <row r="18" spans="2:5" ht="30" x14ac:dyDescent="0.25">
      <c r="B18" s="151" t="s">
        <v>483</v>
      </c>
      <c r="C18" s="738" t="s">
        <v>3305</v>
      </c>
      <c r="D18" s="154"/>
      <c r="E18" s="148" t="str">
        <f>IF(ISBLANK(D18),"",IF(ISNUMBER(D18),"Weryfikacja OK", "Błąd w wierszu bieżącym, wartość musi być liczbą"))</f>
        <v/>
      </c>
    </row>
    <row r="19" spans="2:5" x14ac:dyDescent="0.25">
      <c r="B19" s="151" t="s">
        <v>484</v>
      </c>
      <c r="C19" s="738" t="s">
        <v>7</v>
      </c>
      <c r="D19" s="154"/>
      <c r="E19" s="148" t="str">
        <f>IF(ISBLANK(D19),"",IF(ISNUMBER(D19),"Weryfikacja OK", "Błąd w wierszu bieżącym, wartość musi być liczbą"))</f>
        <v/>
      </c>
    </row>
    <row r="20" spans="2:5" x14ac:dyDescent="0.25">
      <c r="B20" s="152" t="s">
        <v>485</v>
      </c>
      <c r="C20" s="738" t="s">
        <v>8</v>
      </c>
      <c r="D20" s="154"/>
      <c r="E20" s="148" t="str">
        <f>IF(ISBLANK(D20),"",IF(ISNUMBER(D20),IF(D20&lt;=0,"Weryfikacja OK", "Błąd: wartość w wierszu musi być 0 lub ujemna"),"Błąd w wierszu bieżącym, wartość musi być liczbą"))</f>
        <v/>
      </c>
    </row>
    <row r="21" spans="2:5" x14ac:dyDescent="0.25">
      <c r="B21" s="152" t="s">
        <v>486</v>
      </c>
      <c r="C21" s="738" t="s">
        <v>9</v>
      </c>
      <c r="D21" s="154"/>
      <c r="E21" s="148" t="str">
        <f>IF(ISBLANK(D21),"",IF(ISNUMBER(D21),IF(D21&lt;=0,"Weryfikacja OK", "Błąd: wartość w wierszu musi być 0 lub ujemna"),"Błąd w wierszu bieżącym, wartość musi być liczbą"))</f>
        <v/>
      </c>
    </row>
    <row r="22" spans="2:5" x14ac:dyDescent="0.25">
      <c r="B22" s="152" t="s">
        <v>487</v>
      </c>
      <c r="C22" s="738" t="s">
        <v>97</v>
      </c>
      <c r="D22" s="154"/>
      <c r="E22" s="148" t="str">
        <f>IF(ISBLANK(D22),"",IF(ISNUMBER(D22),IF(D22&lt;=0,"Weryfikacja OK", "Błąd: wartość w wierszu musi być 0 lub ujemna"),"Błąd w wierszu bieżącym, wartość musi być liczbą"))</f>
        <v/>
      </c>
    </row>
    <row r="23" spans="2:5" ht="30" x14ac:dyDescent="0.25">
      <c r="B23" s="277" t="s">
        <v>488</v>
      </c>
      <c r="C23" s="739" t="s">
        <v>343</v>
      </c>
      <c r="D23" s="278"/>
      <c r="E23" s="148" t="str">
        <f>IF(ISBLANK(D23),"",IF(ISNUMBER(D23),"Weryfikacja OK", "Błąd w wierszu bieżącym, wartość musi być liczbą"))</f>
        <v/>
      </c>
    </row>
    <row r="24" spans="2:5" x14ac:dyDescent="0.25">
      <c r="B24" s="290" t="s">
        <v>3661</v>
      </c>
      <c r="C24" s="291" t="s">
        <v>344</v>
      </c>
      <c r="D24" s="154"/>
      <c r="E24" s="148" t="str">
        <f>IF(ISBLANK(D24),"",IF(ISNUMBER(D24),"Weryfikacja OK", "Błąd w wierszu bieżącym, wartość musi być liczbą"))</f>
        <v/>
      </c>
    </row>
    <row r="25" spans="2:5" ht="30" x14ac:dyDescent="0.25">
      <c r="B25" s="290" t="s">
        <v>3629</v>
      </c>
      <c r="C25" s="292" t="s">
        <v>345</v>
      </c>
      <c r="D25" s="416"/>
      <c r="E25" s="148" t="str">
        <f>IF(ISBLANK(D25),"",IF(ISNUMBER(D25),"Weryfikacja OK", "Błąd w wierszu bieżącym, wartość musi być liczbą"))</f>
        <v/>
      </c>
    </row>
    <row r="26" spans="2:5" ht="30" x14ac:dyDescent="0.25">
      <c r="B26" s="290" t="s">
        <v>3662</v>
      </c>
      <c r="C26" s="291" t="s">
        <v>346</v>
      </c>
      <c r="D26" s="417"/>
      <c r="E26" s="148" t="str">
        <f t="shared" ref="E26:E34" si="0">IF(ISBLANK(D26),"",IF(ISNUMBER(D26),"Weryfikacja OK", "Błąd w wierszu bieżącym, wartość musi być liczbą"))</f>
        <v/>
      </c>
    </row>
    <row r="27" spans="2:5" ht="30" x14ac:dyDescent="0.25">
      <c r="B27" s="290" t="s">
        <v>3630</v>
      </c>
      <c r="C27" s="292" t="s">
        <v>345</v>
      </c>
      <c r="D27" s="417"/>
      <c r="E27" s="148" t="str">
        <f t="shared" si="0"/>
        <v/>
      </c>
    </row>
    <row r="28" spans="2:5" x14ac:dyDescent="0.25">
      <c r="B28" s="290" t="s">
        <v>3631</v>
      </c>
      <c r="C28" s="291" t="s">
        <v>347</v>
      </c>
      <c r="D28" s="417"/>
      <c r="E28" s="148" t="str">
        <f t="shared" si="0"/>
        <v/>
      </c>
    </row>
    <row r="29" spans="2:5" x14ac:dyDescent="0.25">
      <c r="B29" s="290" t="s">
        <v>3632</v>
      </c>
      <c r="C29" s="291" t="s">
        <v>348</v>
      </c>
      <c r="D29" s="417"/>
      <c r="E29" s="148" t="str">
        <f t="shared" si="0"/>
        <v/>
      </c>
    </row>
    <row r="30" spans="2:5" x14ac:dyDescent="0.25">
      <c r="B30" s="290" t="s">
        <v>3633</v>
      </c>
      <c r="C30" s="291" t="s">
        <v>349</v>
      </c>
      <c r="D30" s="417"/>
      <c r="E30" s="148" t="str">
        <f t="shared" si="0"/>
        <v/>
      </c>
    </row>
    <row r="31" spans="2:5" ht="45" x14ac:dyDescent="0.25">
      <c r="B31" s="290" t="s">
        <v>3634</v>
      </c>
      <c r="C31" s="291" t="s">
        <v>350</v>
      </c>
      <c r="D31" s="417"/>
      <c r="E31" s="148" t="str">
        <f t="shared" si="0"/>
        <v/>
      </c>
    </row>
    <row r="32" spans="2:5" x14ac:dyDescent="0.25">
      <c r="B32" s="290" t="s">
        <v>3635</v>
      </c>
      <c r="C32" s="291" t="s">
        <v>351</v>
      </c>
      <c r="D32" s="417"/>
      <c r="E32" s="148" t="str">
        <f t="shared" si="0"/>
        <v/>
      </c>
    </row>
    <row r="33" spans="2:5" x14ac:dyDescent="0.25">
      <c r="B33" s="290" t="s">
        <v>3636</v>
      </c>
      <c r="C33" s="291" t="s">
        <v>352</v>
      </c>
      <c r="D33" s="417"/>
      <c r="E33" s="148" t="str">
        <f t="shared" si="0"/>
        <v/>
      </c>
    </row>
    <row r="34" spans="2:5" ht="15.75" thickBot="1" x14ac:dyDescent="0.3">
      <c r="B34" s="293" t="s">
        <v>3637</v>
      </c>
      <c r="C34" s="294" t="s">
        <v>353</v>
      </c>
      <c r="D34" s="418"/>
      <c r="E34" s="148" t="str">
        <f t="shared" si="0"/>
        <v/>
      </c>
    </row>
    <row r="35" spans="2:5" ht="15.75" thickBot="1" x14ac:dyDescent="0.3">
      <c r="B35" s="295" t="s">
        <v>489</v>
      </c>
      <c r="C35" s="289" t="s">
        <v>10</v>
      </c>
      <c r="D35" s="158"/>
      <c r="E35" s="148" t="str">
        <f>IF(ISBLANK(D35),"",IF(ISNUMBER(D35),IF(ROUND(FWW01.1._A+FWW01.2._A+FWW01.3._A+FWW01.3.1._A+FWW01.4._A+FWW01.5._A+FWW01.6._A+FWW01.7._A+FWW01.8._A+FWW01.9._A+FWW01.9.1._A+FWW01.10._A+FWW01.10.1._A+FWW01.11._A+FWW01.12._A+FWW01.13._A+FWW01.14._A+FWW01.15._A+FWW01.16._A+FWW01.17._A-FWW01.18._A,2)=0,"Weryfikacja OK","W formularzu FWW01 suma wykazanych poszczególnych składników funduszy własnych nie jest równa wartości funduszu własnego wykazanego w ostatnim wierszu tego formularza"), "Błąd w wierszu bieżącym, wartość musi być liczbą"))</f>
        <v/>
      </c>
    </row>
    <row r="36" spans="2:5" ht="15.75" thickBot="1" x14ac:dyDescent="0.3">
      <c r="B36" s="1297" t="s">
        <v>354</v>
      </c>
      <c r="C36" s="1298"/>
      <c r="D36" s="571"/>
    </row>
    <row r="37" spans="2:5" x14ac:dyDescent="0.25">
      <c r="B37" s="296" t="s">
        <v>3638</v>
      </c>
      <c r="C37" s="297" t="s">
        <v>355</v>
      </c>
      <c r="D37" s="419"/>
      <c r="E37" s="148" t="str">
        <f>IF(ISBLANK(D37),"",IF(ISNUMBER(D37),"Weryfikacja OK", "Błąd w wierszu bieżącym, wartość musi być liczbą"))</f>
        <v/>
      </c>
    </row>
    <row r="38" spans="2:5" x14ac:dyDescent="0.25">
      <c r="B38" s="298" t="s">
        <v>3639</v>
      </c>
      <c r="C38" s="299" t="s">
        <v>356</v>
      </c>
      <c r="D38" s="419"/>
      <c r="E38" s="148" t="str">
        <f>IF(ISBLANK(D38),"",IF(ISNUMBER(D38),"Weryfikacja OK", "Błąd w wierszu bieżącym, wartość musi być liczbą"))</f>
        <v/>
      </c>
    </row>
    <row r="39" spans="2:5" ht="15.75" thickBot="1" x14ac:dyDescent="0.3">
      <c r="B39" s="300" t="s">
        <v>3640</v>
      </c>
      <c r="C39" s="301" t="s">
        <v>357</v>
      </c>
      <c r="D39" s="420"/>
      <c r="E39" s="148" t="str">
        <f>IF(ISBLANK(D39),"",IF(ISNUMBER(D39),"Weryfikacja OK", "Błąd w wierszu bieżącym, wartość musi być liczbą"))</f>
        <v/>
      </c>
    </row>
    <row r="40" spans="2:5" ht="15.75" thickBot="1" x14ac:dyDescent="0.3">
      <c r="B40" s="302" t="s">
        <v>3641</v>
      </c>
      <c r="C40" s="303" t="s">
        <v>358</v>
      </c>
      <c r="D40" s="421"/>
      <c r="E40" s="148" t="str">
        <f>IF(ISBLANK(FWW01.22._A),"",IF(ROUND(FWW01.19._A+FWW01.20._A+FWW01.21._A-FWW01.22._A,2)=0,"Weryfikacja OK","W formularzu FWW01 suma całkowitego wymogu kapitałowego jest niezgodna z sumą poszczególnych wymogów kapitałowych wykazywanych w tym formularzu"))</f>
        <v/>
      </c>
    </row>
    <row r="41" spans="2:5" ht="15.75" thickBot="1" x14ac:dyDescent="0.3">
      <c r="B41" s="304" t="s">
        <v>3642</v>
      </c>
      <c r="C41" s="305" t="s">
        <v>359</v>
      </c>
      <c r="D41" s="422"/>
      <c r="E41" s="148" t="str">
        <f>IF(ISBLANK(FWW01.23._A),"",IF(ROUND(FWW01.22._A*20-FWW01.23._A,2)=0,"Weryfikacja OK","W formularzu fww01 suma całkowitego wymogu kapitałowego pomnożona przez 20 jest niezgodna wartością wykazywaną w polu fww01.23_A  w tym formularzu"))</f>
        <v/>
      </c>
    </row>
    <row r="42" spans="2:5" ht="15.75" thickBot="1" x14ac:dyDescent="0.3">
      <c r="B42" s="302" t="s">
        <v>3643</v>
      </c>
      <c r="C42" s="303" t="s">
        <v>360</v>
      </c>
      <c r="D42" s="423"/>
      <c r="E42" s="148" t="str">
        <f>IF(ISBLANK(D42),"",IF(ISNUMBER(D42),IF(ROUND(FWW01.24._A-FWW01.18._A/FWW01.23._A*100,2)=0,"Weryfikacja OK","W formularzu FWW01 współczynnik wypłacalności został obilczony niezgodnie z wymogami rozporządzenia MF"), "Błąd w wierszu bieżącym, wartość musi być liczbą"))</f>
        <v/>
      </c>
    </row>
    <row r="44" spans="2:5" x14ac:dyDescent="0.25">
      <c r="C44" s="2" t="s">
        <v>3590</v>
      </c>
    </row>
    <row r="45" spans="2:5" x14ac:dyDescent="0.25">
      <c r="C45" s="146" t="s">
        <v>477</v>
      </c>
      <c r="D45" s="601" t="str">
        <f>IF(D6="","",IF(ROUND(SUM(D7,D10),2)=ROUND(D6,2),"OK","Błąd sumy częściowej"))</f>
        <v/>
      </c>
    </row>
    <row r="46" spans="2:5" x14ac:dyDescent="0.25">
      <c r="C46" s="146" t="s">
        <v>478</v>
      </c>
      <c r="D46" s="601" t="str">
        <f>IF(D13="","",IF(ROUND(SUM(D14,D15, D16),2)=ROUND(D13,2),"OK","Błąd sumy częściowej"))</f>
        <v/>
      </c>
    </row>
    <row r="47" spans="2:5" x14ac:dyDescent="0.25">
      <c r="C47" s="146" t="s">
        <v>489</v>
      </c>
      <c r="D47" s="601" t="str">
        <f>IF(D35="","",IF(ROUND(SUM(D6,D13,D17,D18,D19,D20,D21,D22,D23,D24,D25,D26,D27,D28,D29,D30,D31,D32,D33,D34),2)=ROUND(D35,2),"OK","Błąd sumy częściowej"))</f>
        <v/>
      </c>
    </row>
    <row r="48" spans="2:5" x14ac:dyDescent="0.25">
      <c r="C48" s="146" t="s">
        <v>490</v>
      </c>
      <c r="D48" s="601" t="str">
        <f>IF(D40="","",IF(ROUND(SUM(D37:D39),2)=ROUND(D40,2),"OK","Błąd sumy częściowej"))</f>
        <v/>
      </c>
    </row>
    <row r="50" spans="3:4" x14ac:dyDescent="0.25">
      <c r="C50" s="18" t="s">
        <v>3617</v>
      </c>
      <c r="D50" s="601" t="str">
        <f>IF(COUNTBLANK(E6:E42)=37,"",IF(AND(COUNTIF(E6:E42,"Weryfikacja OK")=36,COUNTIF(D45:D48,"OK")=4),"Arkusz jest zwalidowany poprawnie","Arkusz jest niepoprawny"))</f>
        <v/>
      </c>
    </row>
  </sheetData>
  <sheetProtection formatCells="0" formatColumns="0" formatRows="0"/>
  <mergeCells count="2">
    <mergeCell ref="B4:C5"/>
    <mergeCell ref="B36:C36"/>
  </mergeCells>
  <conditionalFormatting sqref="E40:E42">
    <cfRule type="containsText" dxfId="467" priority="5" operator="containsText" text="Weryfikacja OK">
      <formula>NOT(ISERROR(SEARCH("Weryfikacja OK",E40)))</formula>
    </cfRule>
  </conditionalFormatting>
  <conditionalFormatting sqref="C26">
    <cfRule type="containsText" dxfId="466" priority="7" operator="containsText" text="Arkusz jest zwalidowany poprawnie">
      <formula>NOT(ISERROR(SEARCH("Arkusz jest zwalidowany poprawnie",C26)))</formula>
    </cfRule>
  </conditionalFormatting>
  <conditionalFormatting sqref="E6:E35 E37:E39">
    <cfRule type="containsText" dxfId="465" priority="6" operator="containsText" text="Weryfikacja OK">
      <formula>NOT(ISERROR(SEARCH("Weryfikacja OK",E6)))</formula>
    </cfRule>
  </conditionalFormatting>
  <conditionalFormatting sqref="D45:D46 D48">
    <cfRule type="containsText" dxfId="464" priority="3" operator="containsText" text="OK">
      <formula>NOT(ISERROR(SEARCH("OK",D45)))</formula>
    </cfRule>
  </conditionalFormatting>
  <conditionalFormatting sqref="D50">
    <cfRule type="containsText" dxfId="463" priority="2" operator="containsText" text="Arkusz jest zwalidowany poprawnie">
      <formula>NOT(ISERROR(SEARCH("Arkusz jest zwalidowany poprawnie",D50)))</formula>
    </cfRule>
  </conditionalFormatting>
  <conditionalFormatting sqref="D47">
    <cfRule type="containsText" dxfId="462" priority="1" operator="containsText" text="OK">
      <formula>NOT(ISERROR(SEARCH("OK",D47)))</formula>
    </cfRule>
  </conditionalFormatting>
  <pageMargins left="0.7" right="0.7" top="0.75" bottom="0.75" header="0.3" footer="0.3"/>
  <pageSetup paperSize="9" scale="55" orientation="portrait" r:id="rId1"/>
  <ignoredErrors>
    <ignoredError sqref="D46" formula="1"/>
  </ignoredError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workbookViewId="0">
      <selection activeCell="D6" sqref="D6:D25"/>
    </sheetView>
  </sheetViews>
  <sheetFormatPr defaultRowHeight="15" x14ac:dyDescent="0.25"/>
  <cols>
    <col min="2" max="2" width="11.140625" bestFit="1" customWidth="1"/>
    <col min="3" max="3" width="49.5703125" customWidth="1"/>
    <col min="4" max="4" width="13.85546875" customWidth="1"/>
  </cols>
  <sheetData>
    <row r="1" spans="2:5" ht="15.75" x14ac:dyDescent="0.25">
      <c r="B1" s="1" t="s">
        <v>329</v>
      </c>
    </row>
    <row r="2" spans="2:5" x14ac:dyDescent="0.25">
      <c r="B2" t="s">
        <v>2521</v>
      </c>
    </row>
    <row r="3" spans="2:5" ht="15.75" thickBot="1" x14ac:dyDescent="0.3"/>
    <row r="4" spans="2:5" x14ac:dyDescent="0.25">
      <c r="B4" s="1525"/>
      <c r="C4" s="1552"/>
      <c r="D4" s="1187" t="s">
        <v>2</v>
      </c>
    </row>
    <row r="5" spans="2:5" ht="15.75" thickBot="1" x14ac:dyDescent="0.3">
      <c r="B5" s="1527"/>
      <c r="C5" s="1553"/>
      <c r="D5" s="1188" t="s">
        <v>145</v>
      </c>
    </row>
    <row r="6" spans="2:5" x14ac:dyDescent="0.25">
      <c r="B6" s="751" t="s">
        <v>2494</v>
      </c>
      <c r="C6" s="1027" t="s">
        <v>756</v>
      </c>
      <c r="D6" s="852"/>
      <c r="E6" s="635" t="str">
        <f>IF(ISBLANK(D6),"",IF(ISNUMBER(D6),"Weryfikacja wiersza OK","Błąd: Wartość w kolumnie A musi być liczbą"))</f>
        <v/>
      </c>
    </row>
    <row r="7" spans="2:5" x14ac:dyDescent="0.25">
      <c r="B7" s="752" t="s">
        <v>2495</v>
      </c>
      <c r="C7" s="718" t="s">
        <v>758</v>
      </c>
      <c r="D7" s="701"/>
      <c r="E7" s="635" t="str">
        <f t="shared" ref="E7:E25" si="0">IF(ISBLANK(D7),"",IF(ISNUMBER(D7),"Weryfikacja wiersza OK","Błąd: Wartość w kolumnie A musi być liczbą"))</f>
        <v/>
      </c>
    </row>
    <row r="8" spans="2:5" x14ac:dyDescent="0.25">
      <c r="B8" s="752" t="s">
        <v>2496</v>
      </c>
      <c r="C8" s="718" t="s">
        <v>760</v>
      </c>
      <c r="D8" s="701"/>
      <c r="E8" s="635" t="str">
        <f t="shared" si="0"/>
        <v/>
      </c>
    </row>
    <row r="9" spans="2:5" x14ac:dyDescent="0.25">
      <c r="B9" s="752" t="s">
        <v>2497</v>
      </c>
      <c r="C9" s="658" t="s">
        <v>2498</v>
      </c>
      <c r="D9" s="701"/>
      <c r="E9" s="635" t="str">
        <f t="shared" si="0"/>
        <v/>
      </c>
    </row>
    <row r="10" spans="2:5" x14ac:dyDescent="0.25">
      <c r="B10" s="752" t="s">
        <v>2499</v>
      </c>
      <c r="C10" s="744" t="s">
        <v>3343</v>
      </c>
      <c r="D10" s="701"/>
      <c r="E10" s="635" t="str">
        <f t="shared" si="0"/>
        <v/>
      </c>
    </row>
    <row r="11" spans="2:5" x14ac:dyDescent="0.25">
      <c r="B11" s="752" t="s">
        <v>2500</v>
      </c>
      <c r="C11" s="658" t="s">
        <v>2501</v>
      </c>
      <c r="D11" s="701"/>
      <c r="E11" s="635" t="str">
        <f t="shared" si="0"/>
        <v/>
      </c>
    </row>
    <row r="12" spans="2:5" x14ac:dyDescent="0.25">
      <c r="B12" s="752" t="s">
        <v>2502</v>
      </c>
      <c r="C12" s="658" t="s">
        <v>2503</v>
      </c>
      <c r="D12" s="701"/>
      <c r="E12" s="635" t="str">
        <f t="shared" si="0"/>
        <v/>
      </c>
    </row>
    <row r="13" spans="2:5" x14ac:dyDescent="0.25">
      <c r="B13" s="752" t="s">
        <v>2504</v>
      </c>
      <c r="C13" s="658" t="s">
        <v>2505</v>
      </c>
      <c r="D13" s="701"/>
      <c r="E13" s="635" t="str">
        <f t="shared" si="0"/>
        <v/>
      </c>
    </row>
    <row r="14" spans="2:5" x14ac:dyDescent="0.25">
      <c r="B14" s="752" t="s">
        <v>2506</v>
      </c>
      <c r="C14" s="658" t="s">
        <v>2507</v>
      </c>
      <c r="D14" s="701"/>
      <c r="E14" s="635" t="str">
        <f t="shared" si="0"/>
        <v/>
      </c>
    </row>
    <row r="15" spans="2:5" x14ac:dyDescent="0.25">
      <c r="B15" s="752" t="s">
        <v>2508</v>
      </c>
      <c r="C15" s="658" t="s">
        <v>2509</v>
      </c>
      <c r="D15" s="701"/>
      <c r="E15" s="635" t="str">
        <f t="shared" si="0"/>
        <v/>
      </c>
    </row>
    <row r="16" spans="2:5" x14ac:dyDescent="0.25">
      <c r="B16" s="752" t="s">
        <v>2510</v>
      </c>
      <c r="C16" s="658" t="s">
        <v>2511</v>
      </c>
      <c r="D16" s="701"/>
      <c r="E16" s="635" t="str">
        <f t="shared" si="0"/>
        <v/>
      </c>
    </row>
    <row r="17" spans="2:5" x14ac:dyDescent="0.25">
      <c r="B17" s="752" t="s">
        <v>2512</v>
      </c>
      <c r="C17" s="658" t="s">
        <v>33</v>
      </c>
      <c r="D17" s="701"/>
      <c r="E17" s="635" t="str">
        <f t="shared" si="0"/>
        <v/>
      </c>
    </row>
    <row r="18" spans="2:5" x14ac:dyDescent="0.25">
      <c r="B18" s="752" t="s">
        <v>2513</v>
      </c>
      <c r="C18" s="718" t="s">
        <v>764</v>
      </c>
      <c r="D18" s="701"/>
      <c r="E18" s="635" t="str">
        <f t="shared" si="0"/>
        <v/>
      </c>
    </row>
    <row r="19" spans="2:5" x14ac:dyDescent="0.25">
      <c r="B19" s="752" t="s">
        <v>2514</v>
      </c>
      <c r="C19" s="658" t="s">
        <v>2515</v>
      </c>
      <c r="D19" s="701"/>
      <c r="E19" s="635" t="str">
        <f t="shared" si="0"/>
        <v/>
      </c>
    </row>
    <row r="20" spans="2:5" x14ac:dyDescent="0.25">
      <c r="B20" s="752" t="s">
        <v>2516</v>
      </c>
      <c r="C20" s="658" t="s">
        <v>2360</v>
      </c>
      <c r="D20" s="701"/>
      <c r="E20" s="635" t="str">
        <f t="shared" si="0"/>
        <v/>
      </c>
    </row>
    <row r="21" spans="2:5" x14ac:dyDescent="0.25">
      <c r="B21" s="752" t="s">
        <v>2517</v>
      </c>
      <c r="C21" s="658" t="s">
        <v>50</v>
      </c>
      <c r="D21" s="701"/>
      <c r="E21" s="635" t="str">
        <f t="shared" si="0"/>
        <v/>
      </c>
    </row>
    <row r="22" spans="2:5" x14ac:dyDescent="0.25">
      <c r="B22" s="752" t="s">
        <v>2518</v>
      </c>
      <c r="C22" s="658" t="s">
        <v>33</v>
      </c>
      <c r="D22" s="701"/>
      <c r="E22" s="635" t="str">
        <f t="shared" si="0"/>
        <v/>
      </c>
    </row>
    <row r="23" spans="2:5" ht="30" x14ac:dyDescent="0.25">
      <c r="B23" s="752" t="s">
        <v>2519</v>
      </c>
      <c r="C23" s="718" t="s">
        <v>766</v>
      </c>
      <c r="D23" s="701"/>
      <c r="E23" s="635" t="str">
        <f t="shared" si="0"/>
        <v/>
      </c>
    </row>
    <row r="24" spans="2:5" ht="15.75" thickBot="1" x14ac:dyDescent="0.3">
      <c r="B24" s="753" t="s">
        <v>2520</v>
      </c>
      <c r="C24" s="1005" t="s">
        <v>768</v>
      </c>
      <c r="D24" s="1189"/>
      <c r="E24" s="635" t="str">
        <f t="shared" si="0"/>
        <v/>
      </c>
    </row>
    <row r="25" spans="2:5" ht="15.75" thickBot="1" x14ac:dyDescent="0.3">
      <c r="B25" s="756" t="s">
        <v>2522</v>
      </c>
      <c r="C25" s="757" t="s">
        <v>87</v>
      </c>
      <c r="D25" s="1190"/>
      <c r="E25" s="635" t="str">
        <f t="shared" si="0"/>
        <v/>
      </c>
    </row>
    <row r="27" spans="2:5" x14ac:dyDescent="0.25">
      <c r="C27" s="2" t="s">
        <v>3590</v>
      </c>
    </row>
    <row r="28" spans="2:5" x14ac:dyDescent="0.25">
      <c r="C28" t="s">
        <v>2496</v>
      </c>
      <c r="D28" s="601" t="str">
        <f>IF(D8="","",IF(ROUND(SUM(D9,D11,D12,D13,D14,D15,D16,D17),2)=ROUND(D8,2),"OK","Błąd sumy częściowej"))</f>
        <v/>
      </c>
    </row>
    <row r="29" spans="2:5" x14ac:dyDescent="0.25">
      <c r="C29" t="s">
        <v>2513</v>
      </c>
      <c r="D29" s="601" t="str">
        <f>IF(D18="","",IF(ROUND(SUM(D19:D22),2)=ROUND(D18,2),"OK","Błąd sumy częściowej"))</f>
        <v/>
      </c>
    </row>
    <row r="30" spans="2:5" x14ac:dyDescent="0.25">
      <c r="C30" t="s">
        <v>2522</v>
      </c>
      <c r="D30" s="601" t="str">
        <f>IF(D25="","",IF(ROUND(SUM(D6,D7,D8,D18,D23,D24),2)=ROUND(D25,2),"OK","Błąd sumy częściowej"))</f>
        <v/>
      </c>
    </row>
    <row r="32" spans="2:5" x14ac:dyDescent="0.25">
      <c r="C32" s="18" t="s">
        <v>3617</v>
      </c>
      <c r="D32" s="601" t="str">
        <f>IF(COUNTBLANK(E6:E25)=20,"",IF(AND(COUNTIF(E6:E25,"Weryfikacja wiersza OK")=20,COUNTIF(D28:D30,"OK")=3),"Arkusz jest zwalidowany poprawnie","Arkusz jest niepoprawny"))</f>
        <v/>
      </c>
    </row>
  </sheetData>
  <mergeCells count="1">
    <mergeCell ref="B4:C5"/>
  </mergeCells>
  <conditionalFormatting sqref="D28:D30">
    <cfRule type="containsText" dxfId="86" priority="3" operator="containsText" text="OK">
      <formula>NOT(ISERROR(SEARCH("OK",D28)))</formula>
    </cfRule>
  </conditionalFormatting>
  <conditionalFormatting sqref="D32">
    <cfRule type="containsText" dxfId="85" priority="2" operator="containsText" text="Arkusz jest zwalidowany poprawnie">
      <formula>NOT(ISERROR(SEARCH("Arkusz jest zwalidowany poprawnie",D32)))</formula>
    </cfRule>
  </conditionalFormatting>
  <conditionalFormatting sqref="E6:E25">
    <cfRule type="containsText" dxfId="84" priority="1" operator="containsText" text="Weryfikacja wiersza OK">
      <formula>NOT(ISERROR(SEARCH("Weryfikacja wiersza OK",E6)))</formula>
    </cfRule>
  </conditionalFormatting>
  <pageMargins left="0.7" right="0.7" top="0.75" bottom="0.75" header="0.3" footer="0.3"/>
  <pageSetup paperSize="9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D6" sqref="D6:D12"/>
    </sheetView>
  </sheetViews>
  <sheetFormatPr defaultRowHeight="15" x14ac:dyDescent="0.25"/>
  <cols>
    <col min="2" max="2" width="9.5703125" bestFit="1" customWidth="1"/>
    <col min="3" max="3" width="27.7109375" customWidth="1"/>
    <col min="4" max="4" width="13.5703125" customWidth="1"/>
  </cols>
  <sheetData>
    <row r="1" spans="2:5" ht="15.75" x14ac:dyDescent="0.25">
      <c r="B1" s="1" t="s">
        <v>329</v>
      </c>
    </row>
    <row r="2" spans="2:5" x14ac:dyDescent="0.25">
      <c r="B2" t="s">
        <v>2532</v>
      </c>
    </row>
    <row r="3" spans="2:5" ht="15.75" thickBot="1" x14ac:dyDescent="0.3"/>
    <row r="4" spans="2:5" x14ac:dyDescent="0.25">
      <c r="B4" s="1324" t="s">
        <v>784</v>
      </c>
      <c r="C4" s="1325"/>
      <c r="D4" s="1191" t="s">
        <v>2523</v>
      </c>
    </row>
    <row r="5" spans="2:5" ht="15.75" thickBot="1" x14ac:dyDescent="0.3">
      <c r="B5" s="1326"/>
      <c r="C5" s="1327"/>
      <c r="D5" s="708" t="s">
        <v>145</v>
      </c>
    </row>
    <row r="6" spans="2:5" x14ac:dyDescent="0.25">
      <c r="B6" s="709" t="s">
        <v>2524</v>
      </c>
      <c r="C6" s="698" t="s">
        <v>786</v>
      </c>
      <c r="D6" s="699"/>
      <c r="E6" s="635" t="str">
        <f>IF(ISBLANK(D6),"",IF(ISNUMBER(D6),"Weryfikacja wiersza OK","Błąd: Wartość w kolumnie A musi być liczbą"))</f>
        <v/>
      </c>
    </row>
    <row r="7" spans="2:5" x14ac:dyDescent="0.25">
      <c r="B7" s="711" t="s">
        <v>2525</v>
      </c>
      <c r="C7" s="700" t="s">
        <v>2526</v>
      </c>
      <c r="D7" s="724"/>
      <c r="E7" s="635" t="str">
        <f t="shared" ref="E7:E12" si="0">IF(ISBLANK(D7),"",IF(ISNUMBER(D7),"Weryfikacja wiersza OK","Błąd: Wartość w kolumnie A musi być liczbą"))</f>
        <v/>
      </c>
    </row>
    <row r="8" spans="2:5" x14ac:dyDescent="0.25">
      <c r="B8" s="711" t="s">
        <v>2527</v>
      </c>
      <c r="C8" s="700" t="s">
        <v>82</v>
      </c>
      <c r="D8" s="724"/>
      <c r="E8" s="635" t="str">
        <f t="shared" si="0"/>
        <v/>
      </c>
    </row>
    <row r="9" spans="2:5" x14ac:dyDescent="0.25">
      <c r="B9" s="711" t="s">
        <v>2528</v>
      </c>
      <c r="C9" s="704" t="s">
        <v>788</v>
      </c>
      <c r="D9" s="724"/>
      <c r="E9" s="635" t="str">
        <f t="shared" si="0"/>
        <v/>
      </c>
    </row>
    <row r="10" spans="2:5" x14ac:dyDescent="0.25">
      <c r="B10" s="711" t="s">
        <v>2529</v>
      </c>
      <c r="C10" s="700" t="s">
        <v>2526</v>
      </c>
      <c r="D10" s="724"/>
      <c r="E10" s="635" t="str">
        <f t="shared" si="0"/>
        <v/>
      </c>
    </row>
    <row r="11" spans="2:5" x14ac:dyDescent="0.25">
      <c r="B11" s="711" t="s">
        <v>2530</v>
      </c>
      <c r="C11" s="700" t="s">
        <v>82</v>
      </c>
      <c r="D11" s="724"/>
      <c r="E11" s="635" t="str">
        <f t="shared" si="0"/>
        <v/>
      </c>
    </row>
    <row r="12" spans="2:5" ht="15.75" thickBot="1" x14ac:dyDescent="0.3">
      <c r="B12" s="712" t="s">
        <v>2531</v>
      </c>
      <c r="C12" s="706" t="s">
        <v>792</v>
      </c>
      <c r="D12" s="734"/>
      <c r="E12" s="635" t="str">
        <f t="shared" si="0"/>
        <v/>
      </c>
    </row>
    <row r="14" spans="2:5" x14ac:dyDescent="0.25">
      <c r="C14" s="2" t="s">
        <v>3590</v>
      </c>
    </row>
    <row r="15" spans="2:5" x14ac:dyDescent="0.25">
      <c r="C15" t="s">
        <v>2524</v>
      </c>
      <c r="D15" s="601" t="str">
        <f>IF(D6="","",IF(ROUND(SUM(D7:D8),2)=ROUND(D6,2),"OK","Błąd sumy częściowej"))</f>
        <v/>
      </c>
    </row>
    <row r="16" spans="2:5" x14ac:dyDescent="0.25">
      <c r="C16" t="s">
        <v>2528</v>
      </c>
      <c r="D16" s="601" t="str">
        <f>IF(D9="","",IF(ROUND(SUM(D10:D11),2)=ROUND(D9,2),"OK","Błąd sumy częściowej"))</f>
        <v/>
      </c>
    </row>
    <row r="18" spans="3:4" x14ac:dyDescent="0.25">
      <c r="C18" s="18" t="s">
        <v>3617</v>
      </c>
      <c r="D18" s="601" t="str">
        <f>IF(COUNTBLANK(E6:E12)=7,"",IF(AND(COUNTIF(E6:E12,"Weryfikacja wiersza OK")=7,COUNTIF(D15:D16,"OK")=2),"Arkusz jest zwalidowany poprawnie","Arkusz jest niepoprawny"))</f>
        <v/>
      </c>
    </row>
  </sheetData>
  <mergeCells count="1">
    <mergeCell ref="B4:C5"/>
  </mergeCells>
  <conditionalFormatting sqref="D15:D16">
    <cfRule type="containsText" dxfId="83" priority="3" operator="containsText" text="OK">
      <formula>NOT(ISERROR(SEARCH("OK",D15)))</formula>
    </cfRule>
  </conditionalFormatting>
  <conditionalFormatting sqref="E6:E12">
    <cfRule type="containsText" dxfId="82" priority="2" operator="containsText" text="Weryfikacja wiersza OK">
      <formula>NOT(ISERROR(SEARCH("Weryfikacja wiersza OK",E6)))</formula>
    </cfRule>
  </conditionalFormatting>
  <conditionalFormatting sqref="D18">
    <cfRule type="containsText" dxfId="81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activeCell="D6" sqref="D6:D9"/>
    </sheetView>
  </sheetViews>
  <sheetFormatPr defaultRowHeight="15" x14ac:dyDescent="0.25"/>
  <cols>
    <col min="2" max="2" width="8" bestFit="1" customWidth="1"/>
    <col min="3" max="3" width="73.42578125" customWidth="1"/>
    <col min="4" max="4" width="13.5703125" customWidth="1"/>
    <col min="5" max="5" width="32.140625" bestFit="1" customWidth="1"/>
  </cols>
  <sheetData>
    <row r="1" spans="2:5" ht="15.75" x14ac:dyDescent="0.25">
      <c r="B1" s="1" t="s">
        <v>329</v>
      </c>
    </row>
    <row r="2" spans="2:5" x14ac:dyDescent="0.25">
      <c r="B2" t="s">
        <v>2541</v>
      </c>
    </row>
    <row r="3" spans="2:5" ht="15.75" thickBot="1" x14ac:dyDescent="0.3"/>
    <row r="4" spans="2:5" x14ac:dyDescent="0.25">
      <c r="B4" s="1324" t="s">
        <v>2533</v>
      </c>
      <c r="C4" s="1325"/>
      <c r="D4" s="1191" t="s">
        <v>2</v>
      </c>
    </row>
    <row r="5" spans="2:5" ht="15.75" thickBot="1" x14ac:dyDescent="0.3">
      <c r="B5" s="1326"/>
      <c r="C5" s="1327"/>
      <c r="D5" s="708" t="s">
        <v>145</v>
      </c>
    </row>
    <row r="6" spans="2:5" x14ac:dyDescent="0.25">
      <c r="B6" s="709" t="s">
        <v>2534</v>
      </c>
      <c r="C6" s="791" t="s">
        <v>2535</v>
      </c>
      <c r="D6" s="852"/>
      <c r="E6" s="635" t="str">
        <f>IF(ISBLANK(D6),"",IF(ISNUMBER(D6),"Weryfikacja wiersza OK","Błąd: Wartość w kolumnie A musi być liczbą"))</f>
        <v/>
      </c>
    </row>
    <row r="7" spans="2:5" x14ac:dyDescent="0.25">
      <c r="B7" s="711" t="s">
        <v>2536</v>
      </c>
      <c r="C7" s="794" t="s">
        <v>2537</v>
      </c>
      <c r="D7" s="701"/>
      <c r="E7" s="635" t="str">
        <f t="shared" ref="E7:E9" si="0">IF(ISBLANK(D7),"",IF(ISNUMBER(D7),"Weryfikacja wiersza OK","Błąd: Wartość w kolumnie A musi być liczbą"))</f>
        <v/>
      </c>
    </row>
    <row r="8" spans="2:5" x14ac:dyDescent="0.25">
      <c r="B8" s="711" t="s">
        <v>2538</v>
      </c>
      <c r="C8" s="794" t="s">
        <v>2539</v>
      </c>
      <c r="D8" s="701"/>
      <c r="E8" s="635" t="str">
        <f t="shared" si="0"/>
        <v/>
      </c>
    </row>
    <row r="9" spans="2:5" ht="18" customHeight="1" thickBot="1" x14ac:dyDescent="0.3">
      <c r="B9" s="712" t="s">
        <v>2540</v>
      </c>
      <c r="C9" s="853" t="s">
        <v>3359</v>
      </c>
      <c r="D9" s="707"/>
      <c r="E9" s="635" t="str">
        <f t="shared" si="0"/>
        <v/>
      </c>
    </row>
    <row r="11" spans="2:5" x14ac:dyDescent="0.25">
      <c r="C11" s="18" t="s">
        <v>3617</v>
      </c>
      <c r="D11" s="601" t="str">
        <f>IF(COUNTBLANK(E6:E9)=4,"",IF(AND(COUNTIF(E6:E9,"Weryfikacja wiersza OK")=4),"Arkusz jest zwalidowany poprawnie","Arkusz jest niepoprawny"))</f>
        <v/>
      </c>
    </row>
  </sheetData>
  <mergeCells count="1">
    <mergeCell ref="B4:C5"/>
  </mergeCells>
  <conditionalFormatting sqref="E6:E9">
    <cfRule type="containsText" dxfId="80" priority="2" operator="containsText" text="Weryfikacja wiersza OK">
      <formula>NOT(ISERROR(SEARCH("Weryfikacja wiersza OK",E6)))</formula>
    </cfRule>
  </conditionalFormatting>
  <conditionalFormatting sqref="D11">
    <cfRule type="containsText" dxfId="79" priority="1" operator="containsText" text="Arkusz jest zwalidowany poprawnie">
      <formula>NOT(ISERROR(SEARCH("Arkusz jest zwalidowany poprawnie",D11)))</formula>
    </cfRule>
  </conditionalFormatting>
  <pageMargins left="0.7" right="0.7" top="0.75" bottom="0.75" header="0.3" footer="0.3"/>
  <pageSetup paperSize="9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workbookViewId="0">
      <selection activeCell="D6" sqref="D6"/>
    </sheetView>
  </sheetViews>
  <sheetFormatPr defaultRowHeight="15" x14ac:dyDescent="0.25"/>
  <cols>
    <col min="2" max="2" width="12.140625" customWidth="1"/>
    <col min="3" max="3" width="58.28515625" bestFit="1" customWidth="1"/>
    <col min="4" max="4" width="16.28515625" customWidth="1"/>
    <col min="5" max="8" width="13.7109375" customWidth="1"/>
    <col min="9" max="9" width="14.5703125" customWidth="1"/>
    <col min="10" max="10" width="13.7109375" customWidth="1"/>
  </cols>
  <sheetData>
    <row r="1" spans="2:11" ht="15.75" x14ac:dyDescent="0.25">
      <c r="B1" s="1" t="s">
        <v>329</v>
      </c>
    </row>
    <row r="2" spans="2:11" x14ac:dyDescent="0.25">
      <c r="B2" t="s">
        <v>2572</v>
      </c>
    </row>
    <row r="3" spans="2:11" ht="15.75" thickBot="1" x14ac:dyDescent="0.3"/>
    <row r="4" spans="2:11" ht="90" x14ac:dyDescent="0.25">
      <c r="B4" s="1324" t="s">
        <v>2542</v>
      </c>
      <c r="C4" s="1325"/>
      <c r="D4" s="785" t="s">
        <v>57</v>
      </c>
      <c r="E4" s="786" t="s">
        <v>58</v>
      </c>
      <c r="F4" s="786" t="s">
        <v>59</v>
      </c>
      <c r="G4" s="786" t="s">
        <v>60</v>
      </c>
      <c r="H4" s="786" t="s">
        <v>62</v>
      </c>
      <c r="I4" s="786" t="s">
        <v>61</v>
      </c>
      <c r="J4" s="787" t="s">
        <v>33</v>
      </c>
    </row>
    <row r="5" spans="2:11" ht="15.75" thickBot="1" x14ac:dyDescent="0.3">
      <c r="B5" s="1326"/>
      <c r="C5" s="1327"/>
      <c r="D5" s="761" t="s">
        <v>145</v>
      </c>
      <c r="E5" s="773" t="s">
        <v>146</v>
      </c>
      <c r="F5" s="773" t="s">
        <v>147</v>
      </c>
      <c r="G5" s="773" t="s">
        <v>148</v>
      </c>
      <c r="H5" s="773" t="s">
        <v>153</v>
      </c>
      <c r="I5" s="773" t="s">
        <v>149</v>
      </c>
      <c r="J5" s="762" t="s">
        <v>258</v>
      </c>
      <c r="K5" s="148"/>
    </row>
    <row r="6" spans="2:11" x14ac:dyDescent="0.25">
      <c r="B6" s="751" t="s">
        <v>2543</v>
      </c>
      <c r="C6" s="1027" t="s">
        <v>2544</v>
      </c>
      <c r="D6" s="1003"/>
      <c r="E6" s="985"/>
      <c r="F6" s="985"/>
      <c r="G6" s="985"/>
      <c r="H6" s="985"/>
      <c r="I6" s="985"/>
      <c r="J6" s="987"/>
      <c r="K6" s="148" t="str">
        <f>IF(COUNTBLANK(D6:J6)=7,"",IF(COUNTBLANK(D6:J6)=0, "Weryfikacja wiersza OK", "Należy wypełnić wszystkie pola w bieżącym wierszu"))</f>
        <v/>
      </c>
    </row>
    <row r="7" spans="2:11" x14ac:dyDescent="0.25">
      <c r="B7" s="752" t="s">
        <v>2545</v>
      </c>
      <c r="C7" s="658" t="s">
        <v>2546</v>
      </c>
      <c r="D7" s="690"/>
      <c r="E7" s="775"/>
      <c r="F7" s="775"/>
      <c r="G7" s="775"/>
      <c r="H7" s="775"/>
      <c r="I7" s="775"/>
      <c r="J7" s="765"/>
      <c r="K7" s="148" t="str">
        <f t="shared" ref="K7:K22" si="0">IF(COUNTBLANK(D7:J7)=7,"",IF(COUNTBLANK(D7:J7)=0, "Weryfikacja wiersza OK", "Należy wypełnić wszystkie pola w bieżącym wierszu"))</f>
        <v/>
      </c>
    </row>
    <row r="8" spans="2:11" x14ac:dyDescent="0.25">
      <c r="B8" s="752" t="s">
        <v>2547</v>
      </c>
      <c r="C8" s="658" t="s">
        <v>2548</v>
      </c>
      <c r="D8" s="690"/>
      <c r="E8" s="775"/>
      <c r="F8" s="775"/>
      <c r="G8" s="775"/>
      <c r="H8" s="775"/>
      <c r="I8" s="775"/>
      <c r="J8" s="765"/>
      <c r="K8" s="148" t="str">
        <f t="shared" si="0"/>
        <v/>
      </c>
    </row>
    <row r="9" spans="2:11" x14ac:dyDescent="0.25">
      <c r="B9" s="752" t="s">
        <v>2549</v>
      </c>
      <c r="C9" s="658" t="s">
        <v>2550</v>
      </c>
      <c r="D9" s="690"/>
      <c r="E9" s="775"/>
      <c r="F9" s="775"/>
      <c r="G9" s="775"/>
      <c r="H9" s="775"/>
      <c r="I9" s="775"/>
      <c r="J9" s="765"/>
      <c r="K9" s="148" t="str">
        <f t="shared" si="0"/>
        <v/>
      </c>
    </row>
    <row r="10" spans="2:11" x14ac:dyDescent="0.25">
      <c r="B10" s="752" t="s">
        <v>2551</v>
      </c>
      <c r="C10" s="744" t="s">
        <v>2552</v>
      </c>
      <c r="D10" s="690"/>
      <c r="E10" s="775"/>
      <c r="F10" s="775"/>
      <c r="G10" s="775"/>
      <c r="H10" s="775"/>
      <c r="I10" s="775"/>
      <c r="J10" s="765"/>
      <c r="K10" s="148" t="str">
        <f t="shared" si="0"/>
        <v/>
      </c>
    </row>
    <row r="11" spans="2:11" x14ac:dyDescent="0.25">
      <c r="B11" s="752" t="s">
        <v>2553</v>
      </c>
      <c r="C11" s="658" t="s">
        <v>2554</v>
      </c>
      <c r="D11" s="690"/>
      <c r="E11" s="775"/>
      <c r="F11" s="775"/>
      <c r="G11" s="775"/>
      <c r="H11" s="775"/>
      <c r="I11" s="775"/>
      <c r="J11" s="765"/>
      <c r="K11" s="148" t="str">
        <f t="shared" si="0"/>
        <v/>
      </c>
    </row>
    <row r="12" spans="2:11" x14ac:dyDescent="0.25">
      <c r="B12" s="752" t="s">
        <v>2555</v>
      </c>
      <c r="C12" s="658" t="s">
        <v>1515</v>
      </c>
      <c r="D12" s="690"/>
      <c r="E12" s="775"/>
      <c r="F12" s="775"/>
      <c r="G12" s="775"/>
      <c r="H12" s="775"/>
      <c r="I12" s="775"/>
      <c r="J12" s="765"/>
      <c r="K12" s="148" t="str">
        <f t="shared" si="0"/>
        <v/>
      </c>
    </row>
    <row r="13" spans="2:11" x14ac:dyDescent="0.25">
      <c r="B13" s="777" t="s">
        <v>2556</v>
      </c>
      <c r="C13" s="1005" t="s">
        <v>33</v>
      </c>
      <c r="D13" s="768"/>
      <c r="E13" s="778"/>
      <c r="F13" s="778"/>
      <c r="G13" s="778"/>
      <c r="H13" s="778"/>
      <c r="I13" s="778"/>
      <c r="J13" s="769"/>
      <c r="K13" s="148" t="str">
        <f t="shared" si="0"/>
        <v/>
      </c>
    </row>
    <row r="14" spans="2:11" x14ac:dyDescent="0.25">
      <c r="B14" s="1125" t="s">
        <v>2557</v>
      </c>
      <c r="C14" s="1192" t="s">
        <v>2558</v>
      </c>
      <c r="D14" s="1193"/>
      <c r="E14" s="1194"/>
      <c r="F14" s="1194"/>
      <c r="G14" s="1194"/>
      <c r="H14" s="1194"/>
      <c r="I14" s="1194"/>
      <c r="J14" s="1195"/>
      <c r="K14" s="148" t="str">
        <f t="shared" si="0"/>
        <v/>
      </c>
    </row>
    <row r="15" spans="2:11" ht="30" x14ac:dyDescent="0.25">
      <c r="B15" s="653" t="s">
        <v>2559</v>
      </c>
      <c r="C15" s="658" t="s">
        <v>2560</v>
      </c>
      <c r="D15" s="690"/>
      <c r="E15" s="775"/>
      <c r="F15" s="775"/>
      <c r="G15" s="775"/>
      <c r="H15" s="775"/>
      <c r="I15" s="775"/>
      <c r="J15" s="765"/>
      <c r="K15" s="148" t="str">
        <f t="shared" si="0"/>
        <v/>
      </c>
    </row>
    <row r="16" spans="2:11" x14ac:dyDescent="0.25">
      <c r="B16" s="653" t="s">
        <v>2561</v>
      </c>
      <c r="C16" s="658" t="s">
        <v>2562</v>
      </c>
      <c r="D16" s="690"/>
      <c r="E16" s="775"/>
      <c r="F16" s="775"/>
      <c r="G16" s="775"/>
      <c r="H16" s="775"/>
      <c r="I16" s="775"/>
      <c r="J16" s="765"/>
      <c r="K16" s="148" t="str">
        <f t="shared" si="0"/>
        <v/>
      </c>
    </row>
    <row r="17" spans="2:11" x14ac:dyDescent="0.25">
      <c r="B17" s="653" t="s">
        <v>2563</v>
      </c>
      <c r="C17" s="658" t="s">
        <v>2548</v>
      </c>
      <c r="D17" s="690"/>
      <c r="E17" s="775"/>
      <c r="F17" s="775"/>
      <c r="G17" s="775"/>
      <c r="H17" s="775"/>
      <c r="I17" s="775"/>
      <c r="J17" s="765"/>
      <c r="K17" s="148" t="str">
        <f t="shared" si="0"/>
        <v/>
      </c>
    </row>
    <row r="18" spans="2:11" x14ac:dyDescent="0.25">
      <c r="B18" s="653" t="s">
        <v>2564</v>
      </c>
      <c r="C18" s="658" t="s">
        <v>2550</v>
      </c>
      <c r="D18" s="690"/>
      <c r="E18" s="775"/>
      <c r="F18" s="775"/>
      <c r="G18" s="775"/>
      <c r="H18" s="775"/>
      <c r="I18" s="775"/>
      <c r="J18" s="765"/>
      <c r="K18" s="148" t="str">
        <f t="shared" si="0"/>
        <v/>
      </c>
    </row>
    <row r="19" spans="2:11" x14ac:dyDescent="0.25">
      <c r="B19" s="653" t="s">
        <v>2565</v>
      </c>
      <c r="C19" s="744" t="s">
        <v>2566</v>
      </c>
      <c r="D19" s="690"/>
      <c r="E19" s="775"/>
      <c r="F19" s="775"/>
      <c r="G19" s="775"/>
      <c r="H19" s="775"/>
      <c r="I19" s="775"/>
      <c r="J19" s="765"/>
      <c r="K19" s="148" t="str">
        <f t="shared" si="0"/>
        <v/>
      </c>
    </row>
    <row r="20" spans="2:11" x14ac:dyDescent="0.25">
      <c r="B20" s="653" t="s">
        <v>2567</v>
      </c>
      <c r="C20" s="658" t="s">
        <v>2568</v>
      </c>
      <c r="D20" s="690"/>
      <c r="E20" s="775"/>
      <c r="F20" s="775"/>
      <c r="G20" s="775"/>
      <c r="H20" s="775"/>
      <c r="I20" s="775"/>
      <c r="J20" s="765"/>
      <c r="K20" s="148" t="str">
        <f t="shared" si="0"/>
        <v/>
      </c>
    </row>
    <row r="21" spans="2:11" ht="15.75" thickBot="1" x14ac:dyDescent="0.3">
      <c r="B21" s="777" t="s">
        <v>2569</v>
      </c>
      <c r="C21" s="754" t="s">
        <v>1515</v>
      </c>
      <c r="D21" s="768"/>
      <c r="E21" s="778"/>
      <c r="F21" s="778"/>
      <c r="G21" s="778"/>
      <c r="H21" s="778"/>
      <c r="I21" s="778"/>
      <c r="J21" s="769"/>
      <c r="K21" s="148" t="str">
        <f t="shared" si="0"/>
        <v/>
      </c>
    </row>
    <row r="22" spans="2:11" ht="15.75" thickBot="1" x14ac:dyDescent="0.3">
      <c r="B22" s="673" t="s">
        <v>2570</v>
      </c>
      <c r="C22" s="757" t="s">
        <v>2571</v>
      </c>
      <c r="D22" s="770"/>
      <c r="E22" s="779"/>
      <c r="F22" s="779"/>
      <c r="G22" s="779"/>
      <c r="H22" s="779"/>
      <c r="I22" s="779"/>
      <c r="J22" s="1068"/>
      <c r="K22" s="148" t="str">
        <f t="shared" si="0"/>
        <v/>
      </c>
    </row>
    <row r="24" spans="2:11" x14ac:dyDescent="0.25">
      <c r="C24" s="2" t="s">
        <v>3590</v>
      </c>
    </row>
    <row r="25" spans="2:11" x14ac:dyDescent="0.25">
      <c r="C25" t="s">
        <v>2543</v>
      </c>
      <c r="D25" s="601" t="str">
        <f>IF(D6="","",IF(ROUND(SUM(D7,D8,D9,D11,D12),2)=ROUND(D6,2),"OK","Błąd sumy częściowej"))</f>
        <v/>
      </c>
      <c r="E25" s="601" t="str">
        <f t="shared" ref="E25:J25" si="1">IF(E6="","",IF(ROUND(SUM(E7,E8,E9,E11,E12),2)=ROUND(E6,2),"OK","Błąd sumy częściowej"))</f>
        <v/>
      </c>
      <c r="F25" s="601" t="str">
        <f t="shared" si="1"/>
        <v/>
      </c>
      <c r="G25" s="601" t="str">
        <f t="shared" si="1"/>
        <v/>
      </c>
      <c r="H25" s="601" t="str">
        <f t="shared" si="1"/>
        <v/>
      </c>
      <c r="I25" s="601" t="str">
        <f t="shared" si="1"/>
        <v/>
      </c>
      <c r="J25" s="601" t="str">
        <f t="shared" si="1"/>
        <v/>
      </c>
    </row>
    <row r="26" spans="2:11" x14ac:dyDescent="0.25">
      <c r="C26" t="s">
        <v>2557</v>
      </c>
      <c r="D26" s="601" t="str">
        <f>IF(D14="","",IF(ROUND(SUM(D15,D16,D17,D18,D20,D21),2)=ROUND(D14,2),"OK","Błąd sumy częściowej"))</f>
        <v/>
      </c>
      <c r="E26" s="601" t="str">
        <f t="shared" ref="E26:J26" si="2">IF(E14="","",IF(ROUND(SUM(E15,E16,E17,E18,E20,E21),2)=ROUND(E14,2),"OK","Błąd sumy częściowej"))</f>
        <v/>
      </c>
      <c r="F26" s="601" t="str">
        <f t="shared" si="2"/>
        <v/>
      </c>
      <c r="G26" s="601" t="str">
        <f t="shared" si="2"/>
        <v/>
      </c>
      <c r="H26" s="601" t="str">
        <f t="shared" si="2"/>
        <v/>
      </c>
      <c r="I26" s="601" t="str">
        <f t="shared" si="2"/>
        <v/>
      </c>
      <c r="J26" s="601" t="str">
        <f t="shared" si="2"/>
        <v/>
      </c>
    </row>
    <row r="27" spans="2:11" x14ac:dyDescent="0.25">
      <c r="C27" t="s">
        <v>2570</v>
      </c>
      <c r="D27" s="601" t="str">
        <f>IF(D22="","",IF(ROUND(SUM(D6,D13,-D14),2)=ROUND(D22,2),"OK","Błąd sumy częściowej"))</f>
        <v/>
      </c>
      <c r="E27" s="601" t="str">
        <f t="shared" ref="E27:J27" si="3">IF(E22="","",IF(ROUND(SUM(E6,E13,-E14),2)=ROUND(E22,2),"OK","Błąd sumy częściowej"))</f>
        <v/>
      </c>
      <c r="F27" s="601" t="str">
        <f t="shared" si="3"/>
        <v/>
      </c>
      <c r="G27" s="601" t="str">
        <f t="shared" si="3"/>
        <v/>
      </c>
      <c r="H27" s="601" t="str">
        <f t="shared" si="3"/>
        <v/>
      </c>
      <c r="I27" s="601" t="str">
        <f t="shared" si="3"/>
        <v/>
      </c>
      <c r="J27" s="601" t="str">
        <f t="shared" si="3"/>
        <v/>
      </c>
    </row>
    <row r="29" spans="2:11" x14ac:dyDescent="0.25">
      <c r="C29" s="18" t="s">
        <v>3617</v>
      </c>
      <c r="D29" s="601" t="str">
        <f>IF(COUNTBLANK(K6:K22)=17,"",IF(AND(COUNTIF(K6:K22,"Weryfikacja wiersza OK")=17,COUNTIF(D25:J27,"OK")=21),"Arkusz jest zwalidowany poprawnie","Arkusz jest niepoprawny"))</f>
        <v/>
      </c>
    </row>
  </sheetData>
  <mergeCells count="1">
    <mergeCell ref="B4:C5"/>
  </mergeCells>
  <conditionalFormatting sqref="K5">
    <cfRule type="containsText" dxfId="78" priority="8" operator="containsText" text="Weryfikacja bieżącego wiersza: OK">
      <formula>NOT(ISERROR(SEARCH("Weryfikacja bieżącego wiersza: OK",K5)))</formula>
    </cfRule>
  </conditionalFormatting>
  <conditionalFormatting sqref="K7:K22">
    <cfRule type="containsText" dxfId="77" priority="5" operator="containsText" text="Weryfikacja bieżącego wiersza: OK">
      <formula>NOT(ISERROR(SEARCH("Weryfikacja bieżącego wiersza: OK",K7)))</formula>
    </cfRule>
  </conditionalFormatting>
  <conditionalFormatting sqref="K6:K22">
    <cfRule type="containsText" dxfId="76" priority="4" operator="containsText" text="Weryfikacja bieżącego wiersza: OK">
      <formula>NOT(ISERROR(SEARCH("Weryfikacja bieżącego wiersza: OK",K6)))</formula>
    </cfRule>
  </conditionalFormatting>
  <conditionalFormatting sqref="K6:K22">
    <cfRule type="cellIs" dxfId="75" priority="3" operator="equal">
      <formula>"Weryfikacja wiersza OK"</formula>
    </cfRule>
  </conditionalFormatting>
  <conditionalFormatting sqref="D25:J27">
    <cfRule type="containsText" dxfId="74" priority="2" operator="containsText" text="OK">
      <formula>NOT(ISERROR(SEARCH("OK",D25)))</formula>
    </cfRule>
  </conditionalFormatting>
  <conditionalFormatting sqref="D29">
    <cfRule type="containsText" dxfId="73" priority="1" operator="containsText" text="Arkusz jest zwalidowany poprawnie">
      <formula>NOT(ISERROR(SEARCH("Arkusz jest zwalidowany poprawnie",D29)))</formula>
    </cfRule>
  </conditionalFormatting>
  <pageMargins left="0.7" right="0.7" top="0.75" bottom="0.75" header="0.3" footer="0.3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2"/>
  <sheetViews>
    <sheetView zoomScale="80" zoomScaleNormal="80" workbookViewId="0">
      <selection activeCell="F22" sqref="F22"/>
    </sheetView>
  </sheetViews>
  <sheetFormatPr defaultRowHeight="15" x14ac:dyDescent="0.25"/>
  <cols>
    <col min="2" max="2" width="13.5703125" customWidth="1"/>
    <col min="3" max="3" width="56.140625" customWidth="1"/>
    <col min="4" max="24" width="13.5703125" customWidth="1"/>
    <col min="25" max="25" width="17.140625" customWidth="1"/>
  </cols>
  <sheetData>
    <row r="1" spans="2:25" ht="15.75" x14ac:dyDescent="0.25">
      <c r="B1" s="1" t="s">
        <v>329</v>
      </c>
    </row>
    <row r="2" spans="2:25" x14ac:dyDescent="0.25">
      <c r="B2" t="s">
        <v>2587</v>
      </c>
    </row>
    <row r="3" spans="2:25" ht="15.75" thickBot="1" x14ac:dyDescent="0.3"/>
    <row r="4" spans="2:25" ht="27.75" customHeight="1" x14ac:dyDescent="0.25">
      <c r="B4" s="1324" t="s">
        <v>2573</v>
      </c>
      <c r="C4" s="1325"/>
      <c r="D4" s="1324" t="s">
        <v>57</v>
      </c>
      <c r="E4" s="1328"/>
      <c r="F4" s="1325"/>
      <c r="G4" s="1324" t="s">
        <v>58</v>
      </c>
      <c r="H4" s="1328"/>
      <c r="I4" s="1325"/>
      <c r="J4" s="1324" t="s">
        <v>59</v>
      </c>
      <c r="K4" s="1328"/>
      <c r="L4" s="1325"/>
      <c r="M4" s="1324" t="s">
        <v>60</v>
      </c>
      <c r="N4" s="1328"/>
      <c r="O4" s="1325"/>
      <c r="P4" s="1324" t="s">
        <v>62</v>
      </c>
      <c r="Q4" s="1328"/>
      <c r="R4" s="1334"/>
      <c r="S4" s="1324" t="s">
        <v>61</v>
      </c>
      <c r="T4" s="1328"/>
      <c r="U4" s="1325"/>
      <c r="V4" s="1427" t="s">
        <v>33</v>
      </c>
      <c r="W4" s="1328"/>
      <c r="X4" s="1325"/>
    </row>
    <row r="5" spans="2:25" ht="15.75" customHeight="1" x14ac:dyDescent="0.25">
      <c r="B5" s="1483"/>
      <c r="C5" s="1474"/>
      <c r="D5" s="1196" t="s">
        <v>2574</v>
      </c>
      <c r="E5" s="1144" t="s">
        <v>2575</v>
      </c>
      <c r="F5" s="1197" t="s">
        <v>2576</v>
      </c>
      <c r="G5" s="1196" t="s">
        <v>2574</v>
      </c>
      <c r="H5" s="1144" t="s">
        <v>2575</v>
      </c>
      <c r="I5" s="1197" t="s">
        <v>2576</v>
      </c>
      <c r="J5" s="1196" t="s">
        <v>2574</v>
      </c>
      <c r="K5" s="1144" t="s">
        <v>2575</v>
      </c>
      <c r="L5" s="1197" t="s">
        <v>2576</v>
      </c>
      <c r="M5" s="1196" t="s">
        <v>2574</v>
      </c>
      <c r="N5" s="1144" t="s">
        <v>2575</v>
      </c>
      <c r="O5" s="1197" t="s">
        <v>2576</v>
      </c>
      <c r="P5" s="1196" t="s">
        <v>2574</v>
      </c>
      <c r="Q5" s="1144" t="s">
        <v>2575</v>
      </c>
      <c r="R5" s="1145" t="s">
        <v>2576</v>
      </c>
      <c r="S5" s="1196" t="s">
        <v>2574</v>
      </c>
      <c r="T5" s="1144" t="s">
        <v>2575</v>
      </c>
      <c r="U5" s="1197" t="s">
        <v>2576</v>
      </c>
      <c r="V5" s="1143" t="s">
        <v>2574</v>
      </c>
      <c r="W5" s="1144" t="s">
        <v>2575</v>
      </c>
      <c r="X5" s="1197" t="s">
        <v>2576</v>
      </c>
    </row>
    <row r="6" spans="2:25" ht="15.75" thickBot="1" x14ac:dyDescent="0.3">
      <c r="B6" s="1326"/>
      <c r="C6" s="1327"/>
      <c r="D6" s="858" t="s">
        <v>145</v>
      </c>
      <c r="E6" s="773" t="s">
        <v>146</v>
      </c>
      <c r="F6" s="762" t="s">
        <v>147</v>
      </c>
      <c r="G6" s="858" t="s">
        <v>148</v>
      </c>
      <c r="H6" s="773" t="s">
        <v>153</v>
      </c>
      <c r="I6" s="762" t="s">
        <v>149</v>
      </c>
      <c r="J6" s="858" t="s">
        <v>258</v>
      </c>
      <c r="K6" s="773" t="s">
        <v>259</v>
      </c>
      <c r="L6" s="762" t="s">
        <v>260</v>
      </c>
      <c r="M6" s="858" t="s">
        <v>261</v>
      </c>
      <c r="N6" s="773" t="s">
        <v>262</v>
      </c>
      <c r="O6" s="762" t="s">
        <v>263</v>
      </c>
      <c r="P6" s="858" t="s">
        <v>2586</v>
      </c>
      <c r="Q6" s="773" t="s">
        <v>264</v>
      </c>
      <c r="R6" s="843" t="s">
        <v>265</v>
      </c>
      <c r="S6" s="858" t="s">
        <v>266</v>
      </c>
      <c r="T6" s="773" t="s">
        <v>267</v>
      </c>
      <c r="U6" s="762" t="s">
        <v>268</v>
      </c>
      <c r="V6" s="761" t="s">
        <v>269</v>
      </c>
      <c r="W6" s="773" t="s">
        <v>270</v>
      </c>
      <c r="X6" s="762" t="s">
        <v>271</v>
      </c>
    </row>
    <row r="7" spans="2:25" x14ac:dyDescent="0.25">
      <c r="B7" s="715" t="s">
        <v>2577</v>
      </c>
      <c r="C7" s="710" t="s">
        <v>673</v>
      </c>
      <c r="D7" s="860"/>
      <c r="E7" s="774"/>
      <c r="F7" s="764"/>
      <c r="G7" s="860"/>
      <c r="H7" s="774"/>
      <c r="I7" s="764"/>
      <c r="J7" s="860"/>
      <c r="K7" s="774"/>
      <c r="L7" s="764"/>
      <c r="M7" s="860"/>
      <c r="N7" s="774"/>
      <c r="O7" s="764"/>
      <c r="P7" s="860"/>
      <c r="Q7" s="774"/>
      <c r="R7" s="1198"/>
      <c r="S7" s="860"/>
      <c r="T7" s="774"/>
      <c r="U7" s="764"/>
      <c r="V7" s="763"/>
      <c r="W7" s="774"/>
      <c r="X7" s="764"/>
      <c r="Y7" s="148" t="str">
        <f>IF(COUNTBLANK(D7:X7)=21,"",IF(COUNTBLANK(D7:X7)=0, "Weryfikacja wiersza OK", "Należy wypełnić wszystkie pola w bieżącym wierszu"))</f>
        <v/>
      </c>
    </row>
    <row r="8" spans="2:25" x14ac:dyDescent="0.25">
      <c r="B8" s="653" t="s">
        <v>2578</v>
      </c>
      <c r="C8" s="658" t="s">
        <v>95</v>
      </c>
      <c r="D8" s="862"/>
      <c r="E8" s="775"/>
      <c r="F8" s="765"/>
      <c r="G8" s="862"/>
      <c r="H8" s="775"/>
      <c r="I8" s="765"/>
      <c r="J8" s="862"/>
      <c r="K8" s="775"/>
      <c r="L8" s="765"/>
      <c r="M8" s="862"/>
      <c r="N8" s="775"/>
      <c r="O8" s="765"/>
      <c r="P8" s="862"/>
      <c r="Q8" s="775"/>
      <c r="R8" s="1029"/>
      <c r="S8" s="862"/>
      <c r="T8" s="775"/>
      <c r="U8" s="765"/>
      <c r="V8" s="690"/>
      <c r="W8" s="775"/>
      <c r="X8" s="765"/>
      <c r="Y8" s="148" t="str">
        <f t="shared" ref="Y8:Y15" si="0">IF(COUNTBLANK(D8:X8)=21,"",IF(COUNTBLANK(D8:X8)=0, "Weryfikacja wiersza OK", "Należy wypełnić wszystkie pola w bieżącym wierszu"))</f>
        <v/>
      </c>
    </row>
    <row r="9" spans="2:25" x14ac:dyDescent="0.25">
      <c r="B9" s="653" t="s">
        <v>2579</v>
      </c>
      <c r="C9" s="658" t="s">
        <v>2432</v>
      </c>
      <c r="D9" s="862"/>
      <c r="E9" s="775"/>
      <c r="F9" s="765"/>
      <c r="G9" s="862"/>
      <c r="H9" s="775"/>
      <c r="I9" s="765"/>
      <c r="J9" s="862"/>
      <c r="K9" s="775"/>
      <c r="L9" s="765"/>
      <c r="M9" s="862"/>
      <c r="N9" s="775"/>
      <c r="O9" s="765"/>
      <c r="P9" s="862"/>
      <c r="Q9" s="775"/>
      <c r="R9" s="1029"/>
      <c r="S9" s="862"/>
      <c r="T9" s="775"/>
      <c r="U9" s="765"/>
      <c r="V9" s="690"/>
      <c r="W9" s="775"/>
      <c r="X9" s="765"/>
      <c r="Y9" s="148" t="str">
        <f t="shared" si="0"/>
        <v/>
      </c>
    </row>
    <row r="10" spans="2:25" x14ac:dyDescent="0.25">
      <c r="B10" s="653" t="s">
        <v>2580</v>
      </c>
      <c r="C10" s="658" t="s">
        <v>671</v>
      </c>
      <c r="D10" s="862"/>
      <c r="E10" s="775"/>
      <c r="F10" s="765"/>
      <c r="G10" s="862"/>
      <c r="H10" s="775"/>
      <c r="I10" s="765"/>
      <c r="J10" s="862"/>
      <c r="K10" s="775"/>
      <c r="L10" s="765"/>
      <c r="M10" s="862"/>
      <c r="N10" s="775"/>
      <c r="O10" s="765"/>
      <c r="P10" s="862"/>
      <c r="Q10" s="775"/>
      <c r="R10" s="1029"/>
      <c r="S10" s="862"/>
      <c r="T10" s="775"/>
      <c r="U10" s="765"/>
      <c r="V10" s="690"/>
      <c r="W10" s="775"/>
      <c r="X10" s="765"/>
      <c r="Y10" s="148" t="str">
        <f t="shared" si="0"/>
        <v/>
      </c>
    </row>
    <row r="11" spans="2:25" ht="30" x14ac:dyDescent="0.25">
      <c r="B11" s="653" t="s">
        <v>2581</v>
      </c>
      <c r="C11" s="702" t="s">
        <v>2446</v>
      </c>
      <c r="D11" s="864"/>
      <c r="E11" s="776"/>
      <c r="F11" s="767"/>
      <c r="G11" s="864"/>
      <c r="H11" s="776"/>
      <c r="I11" s="767"/>
      <c r="J11" s="864"/>
      <c r="K11" s="776"/>
      <c r="L11" s="767"/>
      <c r="M11" s="864"/>
      <c r="N11" s="776"/>
      <c r="O11" s="767"/>
      <c r="P11" s="864"/>
      <c r="Q11" s="776"/>
      <c r="R11" s="828"/>
      <c r="S11" s="864"/>
      <c r="T11" s="776"/>
      <c r="U11" s="767"/>
      <c r="V11" s="766"/>
      <c r="W11" s="776"/>
      <c r="X11" s="765"/>
      <c r="Y11" s="148" t="str">
        <f t="shared" si="0"/>
        <v/>
      </c>
    </row>
    <row r="12" spans="2:25" x14ac:dyDescent="0.25">
      <c r="B12" s="653" t="s">
        <v>2582</v>
      </c>
      <c r="C12" s="658" t="s">
        <v>95</v>
      </c>
      <c r="D12" s="862"/>
      <c r="E12" s="775"/>
      <c r="F12" s="765"/>
      <c r="G12" s="862"/>
      <c r="H12" s="775"/>
      <c r="I12" s="765"/>
      <c r="J12" s="862"/>
      <c r="K12" s="775"/>
      <c r="L12" s="765"/>
      <c r="M12" s="862"/>
      <c r="N12" s="775"/>
      <c r="O12" s="765"/>
      <c r="P12" s="862"/>
      <c r="Q12" s="775"/>
      <c r="R12" s="1029"/>
      <c r="S12" s="862"/>
      <c r="T12" s="775"/>
      <c r="U12" s="765"/>
      <c r="V12" s="690"/>
      <c r="W12" s="775"/>
      <c r="X12" s="765"/>
      <c r="Y12" s="148" t="str">
        <f t="shared" si="0"/>
        <v/>
      </c>
    </row>
    <row r="13" spans="2:25" x14ac:dyDescent="0.25">
      <c r="B13" s="653" t="s">
        <v>2583</v>
      </c>
      <c r="C13" s="658" t="s">
        <v>1360</v>
      </c>
      <c r="D13" s="862"/>
      <c r="E13" s="775"/>
      <c r="F13" s="765"/>
      <c r="G13" s="862"/>
      <c r="H13" s="775"/>
      <c r="I13" s="765"/>
      <c r="J13" s="862"/>
      <c r="K13" s="775"/>
      <c r="L13" s="765"/>
      <c r="M13" s="862"/>
      <c r="N13" s="775"/>
      <c r="O13" s="765"/>
      <c r="P13" s="862"/>
      <c r="Q13" s="775"/>
      <c r="R13" s="1029"/>
      <c r="S13" s="862"/>
      <c r="T13" s="775"/>
      <c r="U13" s="765"/>
      <c r="V13" s="690"/>
      <c r="W13" s="775"/>
      <c r="X13" s="765"/>
      <c r="Y13" s="148" t="str">
        <f t="shared" si="0"/>
        <v/>
      </c>
    </row>
    <row r="14" spans="2:25" ht="15.75" thickBot="1" x14ac:dyDescent="0.3">
      <c r="B14" s="777" t="s">
        <v>2584</v>
      </c>
      <c r="C14" s="754" t="s">
        <v>671</v>
      </c>
      <c r="D14" s="866"/>
      <c r="E14" s="778"/>
      <c r="F14" s="769"/>
      <c r="G14" s="866"/>
      <c r="H14" s="778"/>
      <c r="I14" s="769"/>
      <c r="J14" s="866"/>
      <c r="K14" s="778"/>
      <c r="L14" s="769"/>
      <c r="M14" s="866"/>
      <c r="N14" s="778"/>
      <c r="O14" s="769"/>
      <c r="P14" s="981"/>
      <c r="Q14" s="1010"/>
      <c r="R14" s="1199"/>
      <c r="S14" s="866"/>
      <c r="T14" s="778"/>
      <c r="U14" s="769"/>
      <c r="V14" s="768"/>
      <c r="W14" s="778"/>
      <c r="X14" s="769"/>
      <c r="Y14" s="148" t="str">
        <f t="shared" si="0"/>
        <v/>
      </c>
    </row>
    <row r="15" spans="2:25" ht="15.75" thickBot="1" x14ac:dyDescent="0.3">
      <c r="B15" s="673" t="s">
        <v>2585</v>
      </c>
      <c r="C15" s="757" t="s">
        <v>87</v>
      </c>
      <c r="D15" s="868"/>
      <c r="E15" s="779"/>
      <c r="F15" s="771"/>
      <c r="G15" s="868"/>
      <c r="H15" s="779"/>
      <c r="I15" s="771"/>
      <c r="J15" s="868"/>
      <c r="K15" s="779"/>
      <c r="L15" s="771"/>
      <c r="M15" s="868"/>
      <c r="N15" s="779"/>
      <c r="O15" s="771"/>
      <c r="P15" s="770"/>
      <c r="Q15" s="779"/>
      <c r="R15" s="1200"/>
      <c r="S15" s="868"/>
      <c r="T15" s="779"/>
      <c r="U15" s="771"/>
      <c r="V15" s="770"/>
      <c r="W15" s="779"/>
      <c r="X15" s="1068"/>
      <c r="Y15" s="148" t="str">
        <f t="shared" si="0"/>
        <v/>
      </c>
    </row>
    <row r="17" spans="3:24" x14ac:dyDescent="0.25">
      <c r="C17" s="2" t="s">
        <v>3590</v>
      </c>
    </row>
    <row r="18" spans="3:24" x14ac:dyDescent="0.25">
      <c r="C18" t="s">
        <v>2577</v>
      </c>
      <c r="D18" s="601" t="str">
        <f>IF(D7="","",IF(ROUND(SUM(D8:D10),2)=ROUND(D7,2),"OK","Błąd sumy częściowej"))</f>
        <v/>
      </c>
      <c r="E18" s="601" t="str">
        <f t="shared" ref="E18:X18" si="1">IF(E7="","",IF(ROUND(SUM(E8:E10),2)=ROUND(E7,2),"OK","Błąd sumy częściowej"))</f>
        <v/>
      </c>
      <c r="F18" s="601" t="str">
        <f t="shared" si="1"/>
        <v/>
      </c>
      <c r="G18" s="601" t="str">
        <f t="shared" si="1"/>
        <v/>
      </c>
      <c r="H18" s="601" t="str">
        <f t="shared" si="1"/>
        <v/>
      </c>
      <c r="I18" s="601" t="str">
        <f t="shared" si="1"/>
        <v/>
      </c>
      <c r="J18" s="601" t="str">
        <f t="shared" si="1"/>
        <v/>
      </c>
      <c r="K18" s="601" t="str">
        <f t="shared" si="1"/>
        <v/>
      </c>
      <c r="L18" s="601" t="str">
        <f t="shared" si="1"/>
        <v/>
      </c>
      <c r="M18" s="601" t="str">
        <f t="shared" si="1"/>
        <v/>
      </c>
      <c r="N18" s="601" t="str">
        <f t="shared" si="1"/>
        <v/>
      </c>
      <c r="O18" s="601" t="str">
        <f t="shared" si="1"/>
        <v/>
      </c>
      <c r="P18" s="601" t="str">
        <f t="shared" si="1"/>
        <v/>
      </c>
      <c r="Q18" s="601" t="str">
        <f t="shared" si="1"/>
        <v/>
      </c>
      <c r="R18" s="601" t="str">
        <f t="shared" si="1"/>
        <v/>
      </c>
      <c r="S18" s="601" t="str">
        <f t="shared" si="1"/>
        <v/>
      </c>
      <c r="T18" s="601" t="str">
        <f t="shared" si="1"/>
        <v/>
      </c>
      <c r="U18" s="601" t="str">
        <f t="shared" si="1"/>
        <v/>
      </c>
      <c r="V18" s="601" t="str">
        <f t="shared" si="1"/>
        <v/>
      </c>
      <c r="W18" s="601" t="str">
        <f t="shared" si="1"/>
        <v/>
      </c>
      <c r="X18" s="601" t="str">
        <f t="shared" si="1"/>
        <v/>
      </c>
    </row>
    <row r="19" spans="3:24" x14ac:dyDescent="0.25">
      <c r="C19" t="s">
        <v>2581</v>
      </c>
      <c r="D19" s="601" t="str">
        <f>IF(D11="","",IF(ROUND(SUM(D12:D14),2)=ROUND(D11,2),"OK","Błąd sumy częściowej"))</f>
        <v/>
      </c>
      <c r="E19" s="601" t="str">
        <f t="shared" ref="E19:X19" si="2">IF(E11="","",IF(ROUND(SUM(E12:E14),2)=ROUND(E11,2),"OK","Błąd sumy częściowej"))</f>
        <v/>
      </c>
      <c r="F19" s="601" t="str">
        <f t="shared" si="2"/>
        <v/>
      </c>
      <c r="G19" s="601" t="str">
        <f t="shared" si="2"/>
        <v/>
      </c>
      <c r="H19" s="601" t="str">
        <f t="shared" si="2"/>
        <v/>
      </c>
      <c r="I19" s="601" t="str">
        <f t="shared" si="2"/>
        <v/>
      </c>
      <c r="J19" s="601" t="str">
        <f t="shared" si="2"/>
        <v/>
      </c>
      <c r="K19" s="601" t="str">
        <f t="shared" si="2"/>
        <v/>
      </c>
      <c r="L19" s="601" t="str">
        <f t="shared" si="2"/>
        <v/>
      </c>
      <c r="M19" s="601" t="str">
        <f t="shared" si="2"/>
        <v/>
      </c>
      <c r="N19" s="601" t="str">
        <f t="shared" si="2"/>
        <v/>
      </c>
      <c r="O19" s="601" t="str">
        <f t="shared" si="2"/>
        <v/>
      </c>
      <c r="P19" s="601" t="str">
        <f t="shared" si="2"/>
        <v/>
      </c>
      <c r="Q19" s="601" t="str">
        <f t="shared" si="2"/>
        <v/>
      </c>
      <c r="R19" s="601" t="str">
        <f t="shared" si="2"/>
        <v/>
      </c>
      <c r="S19" s="601" t="str">
        <f t="shared" si="2"/>
        <v/>
      </c>
      <c r="T19" s="601" t="str">
        <f t="shared" si="2"/>
        <v/>
      </c>
      <c r="U19" s="601" t="str">
        <f t="shared" si="2"/>
        <v/>
      </c>
      <c r="V19" s="601" t="str">
        <f t="shared" si="2"/>
        <v/>
      </c>
      <c r="W19" s="601" t="str">
        <f t="shared" si="2"/>
        <v/>
      </c>
      <c r="X19" s="601" t="str">
        <f t="shared" si="2"/>
        <v/>
      </c>
    </row>
    <row r="20" spans="3:24" x14ac:dyDescent="0.25">
      <c r="C20" t="s">
        <v>2585</v>
      </c>
      <c r="D20" s="601" t="str">
        <f>IF(D15="","",IF(ROUND(SUM(D7,D11),2)=ROUND(D15,2),"OK","Błąd sumy częściowej"))</f>
        <v/>
      </c>
      <c r="E20" s="601" t="str">
        <f t="shared" ref="E20:X20" si="3">IF(E15="","",IF(ROUND(SUM(E7,E11),2)=ROUND(E15,2),"OK","Błąd sumy częściowej"))</f>
        <v/>
      </c>
      <c r="F20" s="601" t="str">
        <f t="shared" si="3"/>
        <v/>
      </c>
      <c r="G20" s="601" t="str">
        <f t="shared" si="3"/>
        <v/>
      </c>
      <c r="H20" s="601" t="str">
        <f t="shared" si="3"/>
        <v/>
      </c>
      <c r="I20" s="601" t="str">
        <f t="shared" si="3"/>
        <v/>
      </c>
      <c r="J20" s="601" t="str">
        <f t="shared" si="3"/>
        <v/>
      </c>
      <c r="K20" s="601" t="str">
        <f t="shared" si="3"/>
        <v/>
      </c>
      <c r="L20" s="601" t="str">
        <f t="shared" si="3"/>
        <v/>
      </c>
      <c r="M20" s="601" t="str">
        <f t="shared" si="3"/>
        <v/>
      </c>
      <c r="N20" s="601" t="str">
        <f t="shared" si="3"/>
        <v/>
      </c>
      <c r="O20" s="601" t="str">
        <f t="shared" si="3"/>
        <v/>
      </c>
      <c r="P20" s="601" t="str">
        <f t="shared" si="3"/>
        <v/>
      </c>
      <c r="Q20" s="601" t="str">
        <f t="shared" si="3"/>
        <v/>
      </c>
      <c r="R20" s="601" t="str">
        <f t="shared" si="3"/>
        <v/>
      </c>
      <c r="S20" s="601" t="str">
        <f t="shared" si="3"/>
        <v/>
      </c>
      <c r="T20" s="601" t="str">
        <f t="shared" si="3"/>
        <v/>
      </c>
      <c r="U20" s="601" t="str">
        <f t="shared" si="3"/>
        <v/>
      </c>
      <c r="V20" s="601" t="str">
        <f t="shared" si="3"/>
        <v/>
      </c>
      <c r="W20" s="601" t="str">
        <f t="shared" si="3"/>
        <v/>
      </c>
      <c r="X20" s="601" t="str">
        <f t="shared" si="3"/>
        <v/>
      </c>
    </row>
    <row r="22" spans="3:24" x14ac:dyDescent="0.25">
      <c r="C22" s="18" t="s">
        <v>3617</v>
      </c>
      <c r="D22" s="601" t="str">
        <f>IF(COUNTBLANK(Y7:Y15)=9,"",IF(AND(COUNTIF(Y7:Y15,"Weryfikacja wiersza OK")=9,COUNTIF(D18:X20,"OK")=63),"Arkusz jest zwalidowany poprawnie","Arkusz jest niepoprawny"))</f>
        <v/>
      </c>
    </row>
  </sheetData>
  <mergeCells count="8">
    <mergeCell ref="S4:U4"/>
    <mergeCell ref="V4:X4"/>
    <mergeCell ref="B4:C6"/>
    <mergeCell ref="D4:F4"/>
    <mergeCell ref="G4:I4"/>
    <mergeCell ref="J4:L4"/>
    <mergeCell ref="M4:O4"/>
    <mergeCell ref="P4:R4"/>
  </mergeCells>
  <conditionalFormatting sqref="Y7:Y15">
    <cfRule type="containsText" dxfId="72" priority="4" operator="containsText" text="Weryfikacja bieżącego wiersza: OK">
      <formula>NOT(ISERROR(SEARCH("Weryfikacja bieżącego wiersza: OK",Y7)))</formula>
    </cfRule>
  </conditionalFormatting>
  <conditionalFormatting sqref="Y7:Y15">
    <cfRule type="cellIs" dxfId="71" priority="3" operator="equal">
      <formula>"Weryfikacja wiersza OK"</formula>
    </cfRule>
  </conditionalFormatting>
  <conditionalFormatting sqref="D18:X20">
    <cfRule type="containsText" dxfId="70" priority="2" operator="containsText" text="OK">
      <formula>NOT(ISERROR(SEARCH("OK",D18)))</formula>
    </cfRule>
  </conditionalFormatting>
  <conditionalFormatting sqref="D22">
    <cfRule type="containsText" dxfId="69" priority="1" operator="containsText" text="Arkusz jest zwalidowany poprawnie">
      <formula>NOT(ISERROR(SEARCH("Arkusz jest zwalidowany poprawnie",D22)))</formula>
    </cfRule>
  </conditionalFormatting>
  <pageMargins left="0.7" right="0.7" top="0.75" bottom="0.75" header="0.3" footer="0.3"/>
  <pageSetup paperSize="9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6"/>
  <sheetViews>
    <sheetView topLeftCell="A2" zoomScale="90" zoomScaleNormal="90" workbookViewId="0">
      <selection activeCell="X26" sqref="D7:X26"/>
    </sheetView>
  </sheetViews>
  <sheetFormatPr defaultRowHeight="16.5" customHeight="1" x14ac:dyDescent="0.25"/>
  <cols>
    <col min="2" max="2" width="9.5703125" bestFit="1" customWidth="1"/>
    <col min="3" max="3" width="44.42578125" customWidth="1"/>
    <col min="4" max="24" width="13.42578125" customWidth="1"/>
  </cols>
  <sheetData>
    <row r="1" spans="2:25" ht="16.5" customHeight="1" x14ac:dyDescent="0.25">
      <c r="B1" s="1" t="s">
        <v>329</v>
      </c>
    </row>
    <row r="2" spans="2:25" ht="16.5" customHeight="1" x14ac:dyDescent="0.25">
      <c r="B2" t="s">
        <v>2609</v>
      </c>
    </row>
    <row r="3" spans="2:25" ht="16.5" customHeight="1" thickBot="1" x14ac:dyDescent="0.3"/>
    <row r="4" spans="2:25" ht="33" customHeight="1" x14ac:dyDescent="0.25">
      <c r="B4" s="1324" t="s">
        <v>2588</v>
      </c>
      <c r="C4" s="1325"/>
      <c r="D4" s="1400" t="s">
        <v>57</v>
      </c>
      <c r="E4" s="1401"/>
      <c r="F4" s="1402"/>
      <c r="G4" s="1400" t="s">
        <v>58</v>
      </c>
      <c r="H4" s="1401"/>
      <c r="I4" s="1402"/>
      <c r="J4" s="1400" t="s">
        <v>59</v>
      </c>
      <c r="K4" s="1401"/>
      <c r="L4" s="1402"/>
      <c r="M4" s="1400" t="s">
        <v>60</v>
      </c>
      <c r="N4" s="1401"/>
      <c r="O4" s="1402"/>
      <c r="P4" s="1400" t="s">
        <v>62</v>
      </c>
      <c r="Q4" s="1401"/>
      <c r="R4" s="1402"/>
      <c r="S4" s="1400" t="s">
        <v>61</v>
      </c>
      <c r="T4" s="1401"/>
      <c r="U4" s="1402"/>
      <c r="V4" s="1439" t="s">
        <v>33</v>
      </c>
      <c r="W4" s="1401"/>
      <c r="X4" s="1402"/>
    </row>
    <row r="5" spans="2:25" ht="16.5" customHeight="1" x14ac:dyDescent="0.25">
      <c r="B5" s="1483"/>
      <c r="C5" s="1474"/>
      <c r="D5" s="1008" t="s">
        <v>2574</v>
      </c>
      <c r="E5" s="997" t="s">
        <v>2575</v>
      </c>
      <c r="F5" s="998" t="s">
        <v>2576</v>
      </c>
      <c r="G5" s="1008" t="s">
        <v>2574</v>
      </c>
      <c r="H5" s="997" t="s">
        <v>2575</v>
      </c>
      <c r="I5" s="998" t="s">
        <v>2576</v>
      </c>
      <c r="J5" s="1008" t="s">
        <v>2574</v>
      </c>
      <c r="K5" s="997" t="s">
        <v>2575</v>
      </c>
      <c r="L5" s="998" t="s">
        <v>2576</v>
      </c>
      <c r="M5" s="1008" t="s">
        <v>2574</v>
      </c>
      <c r="N5" s="997" t="s">
        <v>2575</v>
      </c>
      <c r="O5" s="998" t="s">
        <v>2576</v>
      </c>
      <c r="P5" s="1008" t="s">
        <v>2574</v>
      </c>
      <c r="Q5" s="997" t="s">
        <v>2575</v>
      </c>
      <c r="R5" s="998" t="s">
        <v>2576</v>
      </c>
      <c r="S5" s="1008" t="s">
        <v>2574</v>
      </c>
      <c r="T5" s="997" t="s">
        <v>2575</v>
      </c>
      <c r="U5" s="998" t="s">
        <v>2576</v>
      </c>
      <c r="V5" s="1012" t="s">
        <v>2574</v>
      </c>
      <c r="W5" s="997" t="s">
        <v>2575</v>
      </c>
      <c r="X5" s="998" t="s">
        <v>2576</v>
      </c>
    </row>
    <row r="6" spans="2:25" ht="16.5" customHeight="1" thickBot="1" x14ac:dyDescent="0.3">
      <c r="B6" s="1326"/>
      <c r="C6" s="1327"/>
      <c r="D6" s="858" t="s">
        <v>145</v>
      </c>
      <c r="E6" s="773" t="s">
        <v>146</v>
      </c>
      <c r="F6" s="762" t="s">
        <v>147</v>
      </c>
      <c r="G6" s="858" t="s">
        <v>148</v>
      </c>
      <c r="H6" s="773" t="s">
        <v>153</v>
      </c>
      <c r="I6" s="762" t="s">
        <v>149</v>
      </c>
      <c r="J6" s="858" t="s">
        <v>258</v>
      </c>
      <c r="K6" s="773" t="s">
        <v>259</v>
      </c>
      <c r="L6" s="762" t="s">
        <v>260</v>
      </c>
      <c r="M6" s="858" t="s">
        <v>261</v>
      </c>
      <c r="N6" s="773" t="s">
        <v>262</v>
      </c>
      <c r="O6" s="762" t="s">
        <v>263</v>
      </c>
      <c r="P6" s="858" t="s">
        <v>2586</v>
      </c>
      <c r="Q6" s="773" t="s">
        <v>264</v>
      </c>
      <c r="R6" s="762" t="s">
        <v>265</v>
      </c>
      <c r="S6" s="858" t="s">
        <v>266</v>
      </c>
      <c r="T6" s="773" t="s">
        <v>267</v>
      </c>
      <c r="U6" s="762" t="s">
        <v>268</v>
      </c>
      <c r="V6" s="761" t="s">
        <v>269</v>
      </c>
      <c r="W6" s="773" t="s">
        <v>270</v>
      </c>
      <c r="X6" s="762" t="s">
        <v>271</v>
      </c>
    </row>
    <row r="7" spans="2:25" ht="30" x14ac:dyDescent="0.25">
      <c r="B7" s="715" t="s">
        <v>2589</v>
      </c>
      <c r="C7" s="710" t="s">
        <v>622</v>
      </c>
      <c r="D7" s="860"/>
      <c r="E7" s="774"/>
      <c r="F7" s="764"/>
      <c r="G7" s="860"/>
      <c r="H7" s="774"/>
      <c r="I7" s="764"/>
      <c r="J7" s="860"/>
      <c r="K7" s="774"/>
      <c r="L7" s="764"/>
      <c r="M7" s="860"/>
      <c r="N7" s="774"/>
      <c r="O7" s="764"/>
      <c r="P7" s="860"/>
      <c r="Q7" s="774"/>
      <c r="R7" s="764"/>
      <c r="S7" s="860"/>
      <c r="T7" s="774"/>
      <c r="U7" s="764"/>
      <c r="V7" s="763"/>
      <c r="W7" s="774"/>
      <c r="X7" s="764"/>
      <c r="Y7" s="148" t="str">
        <f>IF(COUNTBLANK(D7:X7)=21,"",IF(COUNTBLANK(D7:X7)=0, "Weryfikacja wiersza OK", "Należy wypełnić wszystkie pola w bieżącym wierszu"))</f>
        <v/>
      </c>
    </row>
    <row r="8" spans="2:25" ht="16.5" customHeight="1" x14ac:dyDescent="0.25">
      <c r="B8" s="653" t="s">
        <v>2590</v>
      </c>
      <c r="C8" s="658" t="s">
        <v>512</v>
      </c>
      <c r="D8" s="862"/>
      <c r="E8" s="775"/>
      <c r="F8" s="765"/>
      <c r="G8" s="862"/>
      <c r="H8" s="775"/>
      <c r="I8" s="765"/>
      <c r="J8" s="862"/>
      <c r="K8" s="775"/>
      <c r="L8" s="765"/>
      <c r="M8" s="862"/>
      <c r="N8" s="775"/>
      <c r="O8" s="765"/>
      <c r="P8" s="862"/>
      <c r="Q8" s="775"/>
      <c r="R8" s="765"/>
      <c r="S8" s="862"/>
      <c r="T8" s="775"/>
      <c r="U8" s="765"/>
      <c r="V8" s="690"/>
      <c r="W8" s="775"/>
      <c r="X8" s="765"/>
      <c r="Y8" s="148" t="str">
        <f t="shared" ref="Y8:Y26" si="0">IF(COUNTBLANK(D8:X8)=21,"",IF(COUNTBLANK(D8:X8)=0, "Weryfikacja wiersza OK", "Należy wypełnić wszystkie pola w bieżącym wierszu"))</f>
        <v/>
      </c>
    </row>
    <row r="9" spans="2:25" ht="16.5" customHeight="1" x14ac:dyDescent="0.25">
      <c r="B9" s="653" t="s">
        <v>2591</v>
      </c>
      <c r="C9" s="658" t="s">
        <v>300</v>
      </c>
      <c r="D9" s="862"/>
      <c r="E9" s="775"/>
      <c r="F9" s="765"/>
      <c r="G9" s="862"/>
      <c r="H9" s="775"/>
      <c r="I9" s="765"/>
      <c r="J9" s="862"/>
      <c r="K9" s="775"/>
      <c r="L9" s="765"/>
      <c r="M9" s="862"/>
      <c r="N9" s="775"/>
      <c r="O9" s="765"/>
      <c r="P9" s="862"/>
      <c r="Q9" s="775"/>
      <c r="R9" s="765"/>
      <c r="S9" s="862"/>
      <c r="T9" s="775"/>
      <c r="U9" s="765"/>
      <c r="V9" s="690"/>
      <c r="W9" s="775"/>
      <c r="X9" s="765"/>
      <c r="Y9" s="148" t="str">
        <f t="shared" si="0"/>
        <v/>
      </c>
    </row>
    <row r="10" spans="2:25" ht="16.5" customHeight="1" x14ac:dyDescent="0.25">
      <c r="B10" s="653" t="s">
        <v>2592</v>
      </c>
      <c r="C10" s="658" t="s">
        <v>82</v>
      </c>
      <c r="D10" s="862"/>
      <c r="E10" s="775"/>
      <c r="F10" s="765"/>
      <c r="G10" s="862"/>
      <c r="H10" s="775"/>
      <c r="I10" s="765"/>
      <c r="J10" s="862"/>
      <c r="K10" s="775"/>
      <c r="L10" s="765"/>
      <c r="M10" s="862"/>
      <c r="N10" s="775"/>
      <c r="O10" s="765"/>
      <c r="P10" s="862"/>
      <c r="Q10" s="775"/>
      <c r="R10" s="765"/>
      <c r="S10" s="862"/>
      <c r="T10" s="775"/>
      <c r="U10" s="765"/>
      <c r="V10" s="690"/>
      <c r="W10" s="775"/>
      <c r="X10" s="765"/>
      <c r="Y10" s="148" t="str">
        <f t="shared" si="0"/>
        <v/>
      </c>
    </row>
    <row r="11" spans="2:25" ht="16.5" customHeight="1" x14ac:dyDescent="0.25">
      <c r="B11" s="653" t="s">
        <v>2593</v>
      </c>
      <c r="C11" s="702" t="s">
        <v>627</v>
      </c>
      <c r="D11" s="864"/>
      <c r="E11" s="776"/>
      <c r="F11" s="767"/>
      <c r="G11" s="864"/>
      <c r="H11" s="776"/>
      <c r="I11" s="767"/>
      <c r="J11" s="864"/>
      <c r="K11" s="776"/>
      <c r="L11" s="767"/>
      <c r="M11" s="864"/>
      <c r="N11" s="776"/>
      <c r="O11" s="767"/>
      <c r="P11" s="864"/>
      <c r="Q11" s="776"/>
      <c r="R11" s="767"/>
      <c r="S11" s="864"/>
      <c r="T11" s="776"/>
      <c r="U11" s="767"/>
      <c r="V11" s="766"/>
      <c r="W11" s="776"/>
      <c r="X11" s="767"/>
      <c r="Y11" s="148" t="str">
        <f t="shared" si="0"/>
        <v/>
      </c>
    </row>
    <row r="12" spans="2:25" ht="16.5" customHeight="1" x14ac:dyDescent="0.25">
      <c r="B12" s="653" t="s">
        <v>2594</v>
      </c>
      <c r="C12" s="658" t="s">
        <v>512</v>
      </c>
      <c r="D12" s="862"/>
      <c r="E12" s="775"/>
      <c r="F12" s="765"/>
      <c r="G12" s="862"/>
      <c r="H12" s="775"/>
      <c r="I12" s="765"/>
      <c r="J12" s="862"/>
      <c r="K12" s="775"/>
      <c r="L12" s="765"/>
      <c r="M12" s="862"/>
      <c r="N12" s="775"/>
      <c r="O12" s="765"/>
      <c r="P12" s="862"/>
      <c r="Q12" s="775"/>
      <c r="R12" s="765"/>
      <c r="S12" s="862"/>
      <c r="T12" s="775"/>
      <c r="U12" s="765"/>
      <c r="V12" s="690"/>
      <c r="W12" s="775"/>
      <c r="X12" s="765"/>
      <c r="Y12" s="148" t="str">
        <f t="shared" si="0"/>
        <v/>
      </c>
    </row>
    <row r="13" spans="2:25" ht="16.5" customHeight="1" x14ac:dyDescent="0.25">
      <c r="B13" s="653" t="s">
        <v>2595</v>
      </c>
      <c r="C13" s="658" t="s">
        <v>300</v>
      </c>
      <c r="D13" s="862"/>
      <c r="E13" s="775"/>
      <c r="F13" s="765"/>
      <c r="G13" s="862"/>
      <c r="H13" s="775"/>
      <c r="I13" s="765"/>
      <c r="J13" s="862"/>
      <c r="K13" s="775"/>
      <c r="L13" s="765"/>
      <c r="M13" s="862"/>
      <c r="N13" s="775"/>
      <c r="O13" s="765"/>
      <c r="P13" s="862"/>
      <c r="Q13" s="775"/>
      <c r="R13" s="765"/>
      <c r="S13" s="862"/>
      <c r="T13" s="775"/>
      <c r="U13" s="765"/>
      <c r="V13" s="690"/>
      <c r="W13" s="775"/>
      <c r="X13" s="765"/>
      <c r="Y13" s="148" t="str">
        <f t="shared" si="0"/>
        <v/>
      </c>
    </row>
    <row r="14" spans="2:25" ht="16.5" customHeight="1" x14ac:dyDescent="0.25">
      <c r="B14" s="653" t="s">
        <v>2596</v>
      </c>
      <c r="C14" s="658" t="s">
        <v>82</v>
      </c>
      <c r="D14" s="862"/>
      <c r="E14" s="775"/>
      <c r="F14" s="765"/>
      <c r="G14" s="862"/>
      <c r="H14" s="775"/>
      <c r="I14" s="765"/>
      <c r="J14" s="862"/>
      <c r="K14" s="775"/>
      <c r="L14" s="765"/>
      <c r="M14" s="862"/>
      <c r="N14" s="775"/>
      <c r="O14" s="765"/>
      <c r="P14" s="862"/>
      <c r="Q14" s="775"/>
      <c r="R14" s="765"/>
      <c r="S14" s="862"/>
      <c r="T14" s="775"/>
      <c r="U14" s="765"/>
      <c r="V14" s="690"/>
      <c r="W14" s="775"/>
      <c r="X14" s="765"/>
      <c r="Y14" s="148" t="str">
        <f t="shared" si="0"/>
        <v/>
      </c>
    </row>
    <row r="15" spans="2:25" ht="16.5" customHeight="1" x14ac:dyDescent="0.25">
      <c r="B15" s="653" t="s">
        <v>2597</v>
      </c>
      <c r="C15" s="702" t="s">
        <v>632</v>
      </c>
      <c r="D15" s="864"/>
      <c r="E15" s="776"/>
      <c r="F15" s="767"/>
      <c r="G15" s="864"/>
      <c r="H15" s="776"/>
      <c r="I15" s="767"/>
      <c r="J15" s="864"/>
      <c r="K15" s="776"/>
      <c r="L15" s="767"/>
      <c r="M15" s="864"/>
      <c r="N15" s="776"/>
      <c r="O15" s="767"/>
      <c r="P15" s="864"/>
      <c r="Q15" s="776"/>
      <c r="R15" s="767"/>
      <c r="S15" s="864"/>
      <c r="T15" s="776"/>
      <c r="U15" s="767"/>
      <c r="V15" s="766"/>
      <c r="W15" s="776"/>
      <c r="X15" s="767"/>
      <c r="Y15" s="148" t="str">
        <f t="shared" si="0"/>
        <v/>
      </c>
    </row>
    <row r="16" spans="2:25" ht="16.5" customHeight="1" x14ac:dyDescent="0.25">
      <c r="B16" s="653" t="s">
        <v>2598</v>
      </c>
      <c r="C16" s="658" t="s">
        <v>512</v>
      </c>
      <c r="D16" s="862"/>
      <c r="E16" s="775"/>
      <c r="F16" s="765"/>
      <c r="G16" s="862"/>
      <c r="H16" s="775"/>
      <c r="I16" s="765"/>
      <c r="J16" s="862"/>
      <c r="K16" s="775"/>
      <c r="L16" s="765"/>
      <c r="M16" s="862"/>
      <c r="N16" s="775"/>
      <c r="O16" s="765"/>
      <c r="P16" s="862"/>
      <c r="Q16" s="775"/>
      <c r="R16" s="765"/>
      <c r="S16" s="862"/>
      <c r="T16" s="775"/>
      <c r="U16" s="765"/>
      <c r="V16" s="690"/>
      <c r="W16" s="775"/>
      <c r="X16" s="765"/>
      <c r="Y16" s="148" t="str">
        <f t="shared" si="0"/>
        <v/>
      </c>
    </row>
    <row r="17" spans="2:25" ht="16.5" customHeight="1" x14ac:dyDescent="0.25">
      <c r="B17" s="653" t="s">
        <v>2599</v>
      </c>
      <c r="C17" s="658" t="s">
        <v>300</v>
      </c>
      <c r="D17" s="862"/>
      <c r="E17" s="775"/>
      <c r="F17" s="765"/>
      <c r="G17" s="862"/>
      <c r="H17" s="775"/>
      <c r="I17" s="765"/>
      <c r="J17" s="862"/>
      <c r="K17" s="775"/>
      <c r="L17" s="765"/>
      <c r="M17" s="862"/>
      <c r="N17" s="775"/>
      <c r="O17" s="765"/>
      <c r="P17" s="862"/>
      <c r="Q17" s="775"/>
      <c r="R17" s="765"/>
      <c r="S17" s="862"/>
      <c r="T17" s="775"/>
      <c r="U17" s="765"/>
      <c r="V17" s="690"/>
      <c r="W17" s="775"/>
      <c r="X17" s="765"/>
      <c r="Y17" s="148" t="str">
        <f t="shared" si="0"/>
        <v/>
      </c>
    </row>
    <row r="18" spans="2:25" ht="16.5" customHeight="1" x14ac:dyDescent="0.25">
      <c r="B18" s="653" t="s">
        <v>2600</v>
      </c>
      <c r="C18" s="658" t="s">
        <v>82</v>
      </c>
      <c r="D18" s="862"/>
      <c r="E18" s="775"/>
      <c r="F18" s="765"/>
      <c r="G18" s="862"/>
      <c r="H18" s="775"/>
      <c r="I18" s="765"/>
      <c r="J18" s="862"/>
      <c r="K18" s="775"/>
      <c r="L18" s="765"/>
      <c r="M18" s="862"/>
      <c r="N18" s="775"/>
      <c r="O18" s="765"/>
      <c r="P18" s="862"/>
      <c r="Q18" s="775"/>
      <c r="R18" s="765"/>
      <c r="S18" s="862"/>
      <c r="T18" s="775"/>
      <c r="U18" s="765"/>
      <c r="V18" s="690"/>
      <c r="W18" s="775"/>
      <c r="X18" s="765"/>
      <c r="Y18" s="148" t="str">
        <f t="shared" si="0"/>
        <v/>
      </c>
    </row>
    <row r="19" spans="2:25" ht="16.5" customHeight="1" x14ac:dyDescent="0.25">
      <c r="B19" s="653" t="s">
        <v>2601</v>
      </c>
      <c r="C19" s="702" t="s">
        <v>638</v>
      </c>
      <c r="D19" s="864"/>
      <c r="E19" s="776"/>
      <c r="F19" s="767"/>
      <c r="G19" s="864"/>
      <c r="H19" s="776"/>
      <c r="I19" s="767"/>
      <c r="J19" s="864"/>
      <c r="K19" s="776"/>
      <c r="L19" s="767"/>
      <c r="M19" s="864"/>
      <c r="N19" s="776"/>
      <c r="O19" s="767"/>
      <c r="P19" s="864"/>
      <c r="Q19" s="776"/>
      <c r="R19" s="767"/>
      <c r="S19" s="864"/>
      <c r="T19" s="776"/>
      <c r="U19" s="767"/>
      <c r="V19" s="766"/>
      <c r="W19" s="776"/>
      <c r="X19" s="767"/>
      <c r="Y19" s="148" t="str">
        <f t="shared" si="0"/>
        <v/>
      </c>
    </row>
    <row r="20" spans="2:25" ht="16.5" customHeight="1" x14ac:dyDescent="0.25">
      <c r="B20" s="653" t="s">
        <v>2602</v>
      </c>
      <c r="C20" s="658" t="s">
        <v>107</v>
      </c>
      <c r="D20" s="864"/>
      <c r="E20" s="775"/>
      <c r="F20" s="765"/>
      <c r="G20" s="862"/>
      <c r="H20" s="775"/>
      <c r="I20" s="765"/>
      <c r="J20" s="862"/>
      <c r="K20" s="775"/>
      <c r="L20" s="765"/>
      <c r="M20" s="862"/>
      <c r="N20" s="775"/>
      <c r="O20" s="765"/>
      <c r="P20" s="862"/>
      <c r="Q20" s="775"/>
      <c r="R20" s="765"/>
      <c r="S20" s="862"/>
      <c r="T20" s="775"/>
      <c r="U20" s="765"/>
      <c r="V20" s="690"/>
      <c r="W20" s="775"/>
      <c r="X20" s="765"/>
      <c r="Y20" s="148" t="str">
        <f t="shared" si="0"/>
        <v/>
      </c>
    </row>
    <row r="21" spans="2:25" ht="16.5" customHeight="1" x14ac:dyDescent="0.25">
      <c r="B21" s="653" t="s">
        <v>2603</v>
      </c>
      <c r="C21" s="658" t="s">
        <v>300</v>
      </c>
      <c r="D21" s="864"/>
      <c r="E21" s="775"/>
      <c r="F21" s="765"/>
      <c r="G21" s="862"/>
      <c r="H21" s="775"/>
      <c r="I21" s="765"/>
      <c r="J21" s="862"/>
      <c r="K21" s="775"/>
      <c r="L21" s="765"/>
      <c r="M21" s="862"/>
      <c r="N21" s="775"/>
      <c r="O21" s="765"/>
      <c r="P21" s="862"/>
      <c r="Q21" s="775"/>
      <c r="R21" s="765"/>
      <c r="S21" s="862"/>
      <c r="T21" s="775"/>
      <c r="U21" s="765"/>
      <c r="V21" s="690"/>
      <c r="W21" s="775"/>
      <c r="X21" s="765"/>
      <c r="Y21" s="148" t="str">
        <f t="shared" si="0"/>
        <v/>
      </c>
    </row>
    <row r="22" spans="2:25" ht="16.5" customHeight="1" x14ac:dyDescent="0.25">
      <c r="B22" s="653" t="s">
        <v>2604</v>
      </c>
      <c r="C22" s="658" t="s">
        <v>82</v>
      </c>
      <c r="D22" s="864"/>
      <c r="E22" s="775"/>
      <c r="F22" s="765"/>
      <c r="G22" s="862"/>
      <c r="H22" s="775"/>
      <c r="I22" s="765"/>
      <c r="J22" s="862"/>
      <c r="K22" s="775"/>
      <c r="L22" s="765"/>
      <c r="M22" s="862"/>
      <c r="N22" s="775"/>
      <c r="O22" s="765"/>
      <c r="P22" s="862"/>
      <c r="Q22" s="775"/>
      <c r="R22" s="765"/>
      <c r="S22" s="862"/>
      <c r="T22" s="775"/>
      <c r="U22" s="765"/>
      <c r="V22" s="690"/>
      <c r="W22" s="775"/>
      <c r="X22" s="765"/>
      <c r="Y22" s="148" t="str">
        <f t="shared" si="0"/>
        <v/>
      </c>
    </row>
    <row r="23" spans="2:25" ht="30" x14ac:dyDescent="0.25">
      <c r="B23" s="653" t="s">
        <v>2605</v>
      </c>
      <c r="C23" s="702" t="s">
        <v>643</v>
      </c>
      <c r="D23" s="864"/>
      <c r="E23" s="776"/>
      <c r="F23" s="767"/>
      <c r="G23" s="864"/>
      <c r="H23" s="776"/>
      <c r="I23" s="767"/>
      <c r="J23" s="864"/>
      <c r="K23" s="776"/>
      <c r="L23" s="767"/>
      <c r="M23" s="864"/>
      <c r="N23" s="776"/>
      <c r="O23" s="767"/>
      <c r="P23" s="864"/>
      <c r="Q23" s="776"/>
      <c r="R23" s="767"/>
      <c r="S23" s="864"/>
      <c r="T23" s="776"/>
      <c r="U23" s="767"/>
      <c r="V23" s="766"/>
      <c r="W23" s="776"/>
      <c r="X23" s="767"/>
      <c r="Y23" s="148" t="str">
        <f t="shared" si="0"/>
        <v/>
      </c>
    </row>
    <row r="24" spans="2:25" ht="16.5" customHeight="1" x14ac:dyDescent="0.25">
      <c r="B24" s="653" t="s">
        <v>2606</v>
      </c>
      <c r="C24" s="658" t="s">
        <v>300</v>
      </c>
      <c r="D24" s="864"/>
      <c r="E24" s="775"/>
      <c r="F24" s="765"/>
      <c r="G24" s="862"/>
      <c r="H24" s="775"/>
      <c r="I24" s="765"/>
      <c r="J24" s="862"/>
      <c r="K24" s="775"/>
      <c r="L24" s="765"/>
      <c r="M24" s="862"/>
      <c r="N24" s="775"/>
      <c r="O24" s="765"/>
      <c r="P24" s="862"/>
      <c r="Q24" s="775"/>
      <c r="R24" s="765"/>
      <c r="S24" s="862"/>
      <c r="T24" s="775"/>
      <c r="U24" s="765"/>
      <c r="V24" s="690"/>
      <c r="W24" s="775"/>
      <c r="X24" s="765"/>
      <c r="Y24" s="148" t="str">
        <f t="shared" si="0"/>
        <v/>
      </c>
    </row>
    <row r="25" spans="2:25" ht="16.5" customHeight="1" thickBot="1" x14ac:dyDescent="0.3">
      <c r="B25" s="777" t="s">
        <v>2607</v>
      </c>
      <c r="C25" s="754" t="s">
        <v>82</v>
      </c>
      <c r="D25" s="1201"/>
      <c r="E25" s="778"/>
      <c r="F25" s="769"/>
      <c r="G25" s="866"/>
      <c r="H25" s="778"/>
      <c r="I25" s="769"/>
      <c r="J25" s="866"/>
      <c r="K25" s="778"/>
      <c r="L25" s="769"/>
      <c r="M25" s="866"/>
      <c r="N25" s="778"/>
      <c r="O25" s="769"/>
      <c r="P25" s="866"/>
      <c r="Q25" s="778"/>
      <c r="R25" s="769"/>
      <c r="S25" s="866"/>
      <c r="T25" s="778"/>
      <c r="U25" s="769"/>
      <c r="V25" s="768"/>
      <c r="W25" s="778"/>
      <c r="X25" s="769"/>
      <c r="Y25" s="148" t="str">
        <f t="shared" si="0"/>
        <v/>
      </c>
    </row>
    <row r="26" spans="2:25" ht="16.5" customHeight="1" thickBot="1" x14ac:dyDescent="0.3">
      <c r="B26" s="673" t="s">
        <v>2608</v>
      </c>
      <c r="C26" s="757" t="s">
        <v>87</v>
      </c>
      <c r="D26" s="868"/>
      <c r="E26" s="779"/>
      <c r="F26" s="771"/>
      <c r="G26" s="868"/>
      <c r="H26" s="779"/>
      <c r="I26" s="771"/>
      <c r="J26" s="868"/>
      <c r="K26" s="779"/>
      <c r="L26" s="771"/>
      <c r="M26" s="868"/>
      <c r="N26" s="779"/>
      <c r="O26" s="771"/>
      <c r="P26" s="868"/>
      <c r="Q26" s="779"/>
      <c r="R26" s="771"/>
      <c r="S26" s="868"/>
      <c r="T26" s="779"/>
      <c r="U26" s="771"/>
      <c r="V26" s="770"/>
      <c r="W26" s="779"/>
      <c r="X26" s="771"/>
      <c r="Y26" s="148" t="str">
        <f t="shared" si="0"/>
        <v/>
      </c>
    </row>
    <row r="28" spans="2:25" ht="16.5" customHeight="1" x14ac:dyDescent="0.25">
      <c r="C28" s="2" t="s">
        <v>3590</v>
      </c>
    </row>
    <row r="29" spans="2:25" ht="16.5" customHeight="1" x14ac:dyDescent="0.25">
      <c r="C29" t="s">
        <v>2589</v>
      </c>
      <c r="D29" s="601" t="str">
        <f>IF(D7="","",IF(ROUND(SUM(D8:D10),2)=ROUND(D7,2),"OK","Błąd sumy częściowej"))</f>
        <v/>
      </c>
      <c r="E29" s="601" t="str">
        <f t="shared" ref="E29:X29" si="1">IF(E7="","",IF(ROUND(SUM(E8:E10),2)=ROUND(E7,2),"OK","Błąd sumy częściowej"))</f>
        <v/>
      </c>
      <c r="F29" s="601" t="str">
        <f t="shared" si="1"/>
        <v/>
      </c>
      <c r="G29" s="601" t="str">
        <f t="shared" si="1"/>
        <v/>
      </c>
      <c r="H29" s="601" t="str">
        <f t="shared" si="1"/>
        <v/>
      </c>
      <c r="I29" s="601" t="str">
        <f t="shared" si="1"/>
        <v/>
      </c>
      <c r="J29" s="601" t="str">
        <f t="shared" si="1"/>
        <v/>
      </c>
      <c r="K29" s="601" t="str">
        <f t="shared" si="1"/>
        <v/>
      </c>
      <c r="L29" s="601" t="str">
        <f t="shared" si="1"/>
        <v/>
      </c>
      <c r="M29" s="601" t="str">
        <f t="shared" si="1"/>
        <v/>
      </c>
      <c r="N29" s="601" t="str">
        <f t="shared" si="1"/>
        <v/>
      </c>
      <c r="O29" s="601" t="str">
        <f t="shared" si="1"/>
        <v/>
      </c>
      <c r="P29" s="601" t="str">
        <f t="shared" si="1"/>
        <v/>
      </c>
      <c r="Q29" s="601" t="str">
        <f t="shared" si="1"/>
        <v/>
      </c>
      <c r="R29" s="601" t="str">
        <f t="shared" si="1"/>
        <v/>
      </c>
      <c r="S29" s="601" t="str">
        <f t="shared" si="1"/>
        <v/>
      </c>
      <c r="T29" s="601" t="str">
        <f t="shared" si="1"/>
        <v/>
      </c>
      <c r="U29" s="601" t="str">
        <f t="shared" si="1"/>
        <v/>
      </c>
      <c r="V29" s="601" t="str">
        <f t="shared" si="1"/>
        <v/>
      </c>
      <c r="W29" s="601" t="str">
        <f t="shared" si="1"/>
        <v/>
      </c>
      <c r="X29" s="601" t="str">
        <f t="shared" si="1"/>
        <v/>
      </c>
    </row>
    <row r="30" spans="2:25" ht="16.5" customHeight="1" x14ac:dyDescent="0.25">
      <c r="C30" t="s">
        <v>2593</v>
      </c>
      <c r="D30" s="601" t="str">
        <f>IF(D11="","",IF(ROUND(SUM(D12:D14),2)=ROUND(D11,2),"OK","Błąd sumy częściowej"))</f>
        <v/>
      </c>
      <c r="E30" s="601" t="str">
        <f t="shared" ref="E30:X30" si="2">IF(E11="","",IF(ROUND(SUM(E12:E14),2)=ROUND(E11,2),"OK","Błąd sumy częściowej"))</f>
        <v/>
      </c>
      <c r="F30" s="601" t="str">
        <f t="shared" si="2"/>
        <v/>
      </c>
      <c r="G30" s="601" t="str">
        <f t="shared" si="2"/>
        <v/>
      </c>
      <c r="H30" s="601" t="str">
        <f t="shared" si="2"/>
        <v/>
      </c>
      <c r="I30" s="601" t="str">
        <f t="shared" si="2"/>
        <v/>
      </c>
      <c r="J30" s="601" t="str">
        <f t="shared" si="2"/>
        <v/>
      </c>
      <c r="K30" s="601" t="str">
        <f t="shared" si="2"/>
        <v/>
      </c>
      <c r="L30" s="601" t="str">
        <f t="shared" si="2"/>
        <v/>
      </c>
      <c r="M30" s="601" t="str">
        <f t="shared" si="2"/>
        <v/>
      </c>
      <c r="N30" s="601" t="str">
        <f t="shared" si="2"/>
        <v/>
      </c>
      <c r="O30" s="601" t="str">
        <f t="shared" si="2"/>
        <v/>
      </c>
      <c r="P30" s="601" t="str">
        <f t="shared" si="2"/>
        <v/>
      </c>
      <c r="Q30" s="601" t="str">
        <f t="shared" si="2"/>
        <v/>
      </c>
      <c r="R30" s="601" t="str">
        <f t="shared" si="2"/>
        <v/>
      </c>
      <c r="S30" s="601" t="str">
        <f t="shared" si="2"/>
        <v/>
      </c>
      <c r="T30" s="601" t="str">
        <f t="shared" si="2"/>
        <v/>
      </c>
      <c r="U30" s="601" t="str">
        <f t="shared" si="2"/>
        <v/>
      </c>
      <c r="V30" s="601" t="str">
        <f t="shared" si="2"/>
        <v/>
      </c>
      <c r="W30" s="601" t="str">
        <f t="shared" si="2"/>
        <v/>
      </c>
      <c r="X30" s="601" t="str">
        <f t="shared" si="2"/>
        <v/>
      </c>
    </row>
    <row r="31" spans="2:25" ht="16.5" customHeight="1" x14ac:dyDescent="0.25">
      <c r="C31" t="s">
        <v>2597</v>
      </c>
      <c r="D31" s="601" t="str">
        <f>IF(D15="","",IF(ROUND(SUM(D16:D18),2)=ROUND(D15,2),"OK","Błąd sumy częściowej"))</f>
        <v/>
      </c>
      <c r="E31" s="601" t="str">
        <f t="shared" ref="E31:X31" si="3">IF(E15="","",IF(ROUND(SUM(E16:E18),2)=ROUND(E15,2),"OK","Błąd sumy częściowej"))</f>
        <v/>
      </c>
      <c r="F31" s="601" t="str">
        <f t="shared" si="3"/>
        <v/>
      </c>
      <c r="G31" s="601" t="str">
        <f t="shared" si="3"/>
        <v/>
      </c>
      <c r="H31" s="601" t="str">
        <f t="shared" si="3"/>
        <v/>
      </c>
      <c r="I31" s="601" t="str">
        <f t="shared" si="3"/>
        <v/>
      </c>
      <c r="J31" s="601" t="str">
        <f t="shared" si="3"/>
        <v/>
      </c>
      <c r="K31" s="601" t="str">
        <f t="shared" si="3"/>
        <v/>
      </c>
      <c r="L31" s="601" t="str">
        <f t="shared" si="3"/>
        <v/>
      </c>
      <c r="M31" s="601" t="str">
        <f t="shared" si="3"/>
        <v/>
      </c>
      <c r="N31" s="601" t="str">
        <f t="shared" si="3"/>
        <v/>
      </c>
      <c r="O31" s="601" t="str">
        <f t="shared" si="3"/>
        <v/>
      </c>
      <c r="P31" s="601" t="str">
        <f t="shared" si="3"/>
        <v/>
      </c>
      <c r="Q31" s="601" t="str">
        <f t="shared" si="3"/>
        <v/>
      </c>
      <c r="R31" s="601" t="str">
        <f t="shared" si="3"/>
        <v/>
      </c>
      <c r="S31" s="601" t="str">
        <f t="shared" si="3"/>
        <v/>
      </c>
      <c r="T31" s="601" t="str">
        <f t="shared" si="3"/>
        <v/>
      </c>
      <c r="U31" s="601" t="str">
        <f t="shared" si="3"/>
        <v/>
      </c>
      <c r="V31" s="601" t="str">
        <f t="shared" si="3"/>
        <v/>
      </c>
      <c r="W31" s="601" t="str">
        <f t="shared" si="3"/>
        <v/>
      </c>
      <c r="X31" s="601" t="str">
        <f t="shared" si="3"/>
        <v/>
      </c>
    </row>
    <row r="32" spans="2:25" ht="16.5" customHeight="1" x14ac:dyDescent="0.25">
      <c r="C32" t="s">
        <v>2601</v>
      </c>
      <c r="D32" s="601" t="str">
        <f>IF(D19="","",IF(ROUND(SUM(D20:D22),2)=ROUND(D19,2),"OK","Błąd sumy częściowej"))</f>
        <v/>
      </c>
      <c r="E32" s="601" t="str">
        <f t="shared" ref="E32:X32" si="4">IF(E19="","",IF(ROUND(SUM(E20:E22),2)=ROUND(E19,2),"OK","Błąd sumy częściowej"))</f>
        <v/>
      </c>
      <c r="F32" s="601" t="str">
        <f t="shared" si="4"/>
        <v/>
      </c>
      <c r="G32" s="601" t="str">
        <f t="shared" si="4"/>
        <v/>
      </c>
      <c r="H32" s="601" t="str">
        <f t="shared" si="4"/>
        <v/>
      </c>
      <c r="I32" s="601" t="str">
        <f t="shared" si="4"/>
        <v/>
      </c>
      <c r="J32" s="601" t="str">
        <f t="shared" si="4"/>
        <v/>
      </c>
      <c r="K32" s="601" t="str">
        <f t="shared" si="4"/>
        <v/>
      </c>
      <c r="L32" s="601" t="str">
        <f t="shared" si="4"/>
        <v/>
      </c>
      <c r="M32" s="601" t="str">
        <f t="shared" si="4"/>
        <v/>
      </c>
      <c r="N32" s="601" t="str">
        <f t="shared" si="4"/>
        <v/>
      </c>
      <c r="O32" s="601" t="str">
        <f t="shared" si="4"/>
        <v/>
      </c>
      <c r="P32" s="601" t="str">
        <f t="shared" si="4"/>
        <v/>
      </c>
      <c r="Q32" s="601" t="str">
        <f t="shared" si="4"/>
        <v/>
      </c>
      <c r="R32" s="601" t="str">
        <f t="shared" si="4"/>
        <v/>
      </c>
      <c r="S32" s="601" t="str">
        <f t="shared" si="4"/>
        <v/>
      </c>
      <c r="T32" s="601" t="str">
        <f t="shared" si="4"/>
        <v/>
      </c>
      <c r="U32" s="601" t="str">
        <f t="shared" si="4"/>
        <v/>
      </c>
      <c r="V32" s="601" t="str">
        <f t="shared" si="4"/>
        <v/>
      </c>
      <c r="W32" s="601" t="str">
        <f t="shared" si="4"/>
        <v/>
      </c>
      <c r="X32" s="601" t="str">
        <f t="shared" si="4"/>
        <v/>
      </c>
    </row>
    <row r="33" spans="3:24" ht="16.5" customHeight="1" x14ac:dyDescent="0.25">
      <c r="C33" t="s">
        <v>2605</v>
      </c>
      <c r="D33" s="601" t="str">
        <f>IF(D23="","",IF(ROUND(SUM(D24:D25),2)=ROUND(D23,2),"OK","Błąd sumy częściowej"))</f>
        <v/>
      </c>
      <c r="E33" s="601" t="str">
        <f t="shared" ref="E33:X33" si="5">IF(E23="","",IF(ROUND(SUM(E24:E25),2)=ROUND(E23,2),"OK","Błąd sumy częściowej"))</f>
        <v/>
      </c>
      <c r="F33" s="601" t="str">
        <f t="shared" si="5"/>
        <v/>
      </c>
      <c r="G33" s="601" t="str">
        <f t="shared" si="5"/>
        <v/>
      </c>
      <c r="H33" s="601" t="str">
        <f t="shared" si="5"/>
        <v/>
      </c>
      <c r="I33" s="601" t="str">
        <f t="shared" si="5"/>
        <v/>
      </c>
      <c r="J33" s="601" t="str">
        <f t="shared" si="5"/>
        <v/>
      </c>
      <c r="K33" s="601" t="str">
        <f t="shared" si="5"/>
        <v/>
      </c>
      <c r="L33" s="601" t="str">
        <f t="shared" si="5"/>
        <v/>
      </c>
      <c r="M33" s="601" t="str">
        <f t="shared" si="5"/>
        <v/>
      </c>
      <c r="N33" s="601" t="str">
        <f t="shared" si="5"/>
        <v/>
      </c>
      <c r="O33" s="601" t="str">
        <f t="shared" si="5"/>
        <v/>
      </c>
      <c r="P33" s="601" t="str">
        <f t="shared" si="5"/>
        <v/>
      </c>
      <c r="Q33" s="601" t="str">
        <f t="shared" si="5"/>
        <v/>
      </c>
      <c r="R33" s="601" t="str">
        <f t="shared" si="5"/>
        <v/>
      </c>
      <c r="S33" s="601" t="str">
        <f t="shared" si="5"/>
        <v/>
      </c>
      <c r="T33" s="601" t="str">
        <f t="shared" si="5"/>
        <v/>
      </c>
      <c r="U33" s="601" t="str">
        <f t="shared" si="5"/>
        <v/>
      </c>
      <c r="V33" s="601" t="str">
        <f t="shared" si="5"/>
        <v/>
      </c>
      <c r="W33" s="601" t="str">
        <f t="shared" si="5"/>
        <v/>
      </c>
      <c r="X33" s="601" t="str">
        <f t="shared" si="5"/>
        <v/>
      </c>
    </row>
    <row r="34" spans="3:24" ht="16.5" customHeight="1" x14ac:dyDescent="0.25">
      <c r="C34" t="s">
        <v>2608</v>
      </c>
      <c r="D34" s="601" t="str">
        <f>IF(D26="","",IF(ROUND(SUM(D7,D11,D15,D19,D23),2)=ROUND(D26,2),"OK","Błąd sumy częściowej"))</f>
        <v/>
      </c>
      <c r="E34" s="601" t="str">
        <f t="shared" ref="E34:X34" si="6">IF(E26="","",IF(ROUND(SUM(E7,E11,E15,E19,E23),2)=ROUND(E26,2),"OK","Błąd sumy częściowej"))</f>
        <v/>
      </c>
      <c r="F34" s="601" t="str">
        <f t="shared" si="6"/>
        <v/>
      </c>
      <c r="G34" s="601" t="str">
        <f t="shared" si="6"/>
        <v/>
      </c>
      <c r="H34" s="601" t="str">
        <f t="shared" si="6"/>
        <v/>
      </c>
      <c r="I34" s="601" t="str">
        <f t="shared" si="6"/>
        <v/>
      </c>
      <c r="J34" s="601" t="str">
        <f t="shared" si="6"/>
        <v/>
      </c>
      <c r="K34" s="601" t="str">
        <f t="shared" si="6"/>
        <v/>
      </c>
      <c r="L34" s="601" t="str">
        <f t="shared" si="6"/>
        <v/>
      </c>
      <c r="M34" s="601" t="str">
        <f t="shared" si="6"/>
        <v/>
      </c>
      <c r="N34" s="601" t="str">
        <f t="shared" si="6"/>
        <v/>
      </c>
      <c r="O34" s="601" t="str">
        <f t="shared" si="6"/>
        <v/>
      </c>
      <c r="P34" s="601" t="str">
        <f t="shared" si="6"/>
        <v/>
      </c>
      <c r="Q34" s="601" t="str">
        <f t="shared" si="6"/>
        <v/>
      </c>
      <c r="R34" s="601" t="str">
        <f t="shared" si="6"/>
        <v/>
      </c>
      <c r="S34" s="601" t="str">
        <f t="shared" si="6"/>
        <v/>
      </c>
      <c r="T34" s="601" t="str">
        <f t="shared" si="6"/>
        <v/>
      </c>
      <c r="U34" s="601" t="str">
        <f t="shared" si="6"/>
        <v/>
      </c>
      <c r="V34" s="601" t="str">
        <f t="shared" si="6"/>
        <v/>
      </c>
      <c r="W34" s="601" t="str">
        <f t="shared" si="6"/>
        <v/>
      </c>
      <c r="X34" s="601" t="str">
        <f t="shared" si="6"/>
        <v/>
      </c>
    </row>
    <row r="35" spans="3:24" ht="16.5" customHeight="1" x14ac:dyDescent="0.25">
      <c r="D35" s="601"/>
    </row>
    <row r="36" spans="3:24" ht="16.5" customHeight="1" x14ac:dyDescent="0.25">
      <c r="C36" s="18" t="s">
        <v>3617</v>
      </c>
      <c r="D36" s="601" t="str">
        <f>IF(COUNTBLANK(Y7:Y26)=20,"",IF(AND(COUNTIF(Y7:Y26,"Weryfikacja wiersza OK")=20,COUNTIF(D29:X34,"OK")=126),"Arkusz jest zwalidowany poprawnie","Arkusz jest niepoprawny"))</f>
        <v/>
      </c>
    </row>
  </sheetData>
  <mergeCells count="8">
    <mergeCell ref="S4:U4"/>
    <mergeCell ref="V4:X4"/>
    <mergeCell ref="B4:C6"/>
    <mergeCell ref="D4:F4"/>
    <mergeCell ref="G4:I4"/>
    <mergeCell ref="J4:L4"/>
    <mergeCell ref="M4:O4"/>
    <mergeCell ref="P4:R4"/>
  </mergeCells>
  <conditionalFormatting sqref="Y7:Y26">
    <cfRule type="containsText" dxfId="68" priority="4" operator="containsText" text="Weryfikacja bieżącego wiersza: OK">
      <formula>NOT(ISERROR(SEARCH("Weryfikacja bieżącego wiersza: OK",Y7)))</formula>
    </cfRule>
  </conditionalFormatting>
  <conditionalFormatting sqref="Y7:Y26">
    <cfRule type="cellIs" dxfId="67" priority="3" operator="equal">
      <formula>"Weryfikacja wiersza OK"</formula>
    </cfRule>
  </conditionalFormatting>
  <conditionalFormatting sqref="D29:X33 D34:D35 E34:X34">
    <cfRule type="containsText" dxfId="66" priority="2" operator="containsText" text="OK">
      <formula>NOT(ISERROR(SEARCH("OK",D29)))</formula>
    </cfRule>
  </conditionalFormatting>
  <conditionalFormatting sqref="D36">
    <cfRule type="containsText" dxfId="65" priority="1" operator="containsText" text="Arkusz jest zwalidowany poprawnie">
      <formula>NOT(ISERROR(SEARCH("Arkusz jest zwalidowany poprawnie",D36)))</formula>
    </cfRule>
  </conditionalFormatting>
  <pageMargins left="0.7" right="0.7" top="0.75" bottom="0.75" header="0.3" footer="0.3"/>
  <pageSetup paperSize="9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workbookViewId="0">
      <selection activeCell="B4" sqref="B4:E21"/>
    </sheetView>
  </sheetViews>
  <sheetFormatPr defaultRowHeight="15" x14ac:dyDescent="0.25"/>
  <cols>
    <col min="2" max="2" width="9.5703125" bestFit="1" customWidth="1"/>
    <col min="3" max="3" width="43.140625" bestFit="1" customWidth="1"/>
    <col min="4" max="5" width="13.7109375" customWidth="1"/>
    <col min="6" max="6" width="10.85546875" customWidth="1"/>
    <col min="7" max="7" width="12.7109375" customWidth="1"/>
  </cols>
  <sheetData>
    <row r="1" spans="2:7" ht="15.75" x14ac:dyDescent="0.25">
      <c r="B1" s="1" t="s">
        <v>329</v>
      </c>
    </row>
    <row r="2" spans="2:7" x14ac:dyDescent="0.25">
      <c r="B2" t="s">
        <v>2639</v>
      </c>
    </row>
    <row r="3" spans="2:7" ht="15.75" thickBot="1" x14ac:dyDescent="0.3"/>
    <row r="4" spans="2:7" x14ac:dyDescent="0.25">
      <c r="B4" s="1394"/>
      <c r="C4" s="1395"/>
      <c r="D4" s="1202" t="s">
        <v>2610</v>
      </c>
      <c r="E4" s="1203" t="s">
        <v>2611</v>
      </c>
    </row>
    <row r="5" spans="2:7" ht="15.75" thickBot="1" x14ac:dyDescent="0.3">
      <c r="B5" s="1398"/>
      <c r="C5" s="1399"/>
      <c r="D5" s="999" t="s">
        <v>145</v>
      </c>
      <c r="E5" s="1001" t="s">
        <v>146</v>
      </c>
    </row>
    <row r="6" spans="2:7" x14ac:dyDescent="0.25">
      <c r="B6" s="1204" t="s">
        <v>2612</v>
      </c>
      <c r="C6" s="698" t="s">
        <v>2613</v>
      </c>
      <c r="D6" s="687"/>
      <c r="E6" s="1013"/>
      <c r="F6" s="635" t="str">
        <f>IF(COUNTBLANK(D6:E6)=2,"",IF(COUNTBLANK(D6:E6)=0,"Weryfikacja wiersza OK","Błąd: Należy wypełnić wiersz w tabeli"))</f>
        <v/>
      </c>
      <c r="G6" s="148"/>
    </row>
    <row r="7" spans="2:7" x14ac:dyDescent="0.25">
      <c r="B7" s="711" t="s">
        <v>2614</v>
      </c>
      <c r="C7" s="658" t="s">
        <v>2615</v>
      </c>
      <c r="D7" s="797"/>
      <c r="E7" s="798"/>
      <c r="F7" s="635" t="str">
        <f t="shared" ref="F7:F21" si="0">IF(COUNTBLANK(D7:E7)=2,"",IF(COUNTBLANK(D7:E7)=0,"Weryfikacja wiersza OK","Błąd: Należy wypełnić wiersz w tabeli"))</f>
        <v/>
      </c>
      <c r="G7" s="148"/>
    </row>
    <row r="8" spans="2:7" x14ac:dyDescent="0.25">
      <c r="B8" s="711" t="s">
        <v>2616</v>
      </c>
      <c r="C8" s="658" t="s">
        <v>2617</v>
      </c>
      <c r="D8" s="797"/>
      <c r="E8" s="798"/>
      <c r="F8" s="635" t="str">
        <f t="shared" si="0"/>
        <v/>
      </c>
      <c r="G8" s="148"/>
    </row>
    <row r="9" spans="2:7" x14ac:dyDescent="0.25">
      <c r="B9" s="711" t="s">
        <v>2618</v>
      </c>
      <c r="C9" s="658" t="s">
        <v>2619</v>
      </c>
      <c r="D9" s="797"/>
      <c r="E9" s="798"/>
      <c r="F9" s="635" t="str">
        <f t="shared" si="0"/>
        <v/>
      </c>
      <c r="G9" s="148"/>
    </row>
    <row r="10" spans="2:7" x14ac:dyDescent="0.25">
      <c r="B10" s="799" t="s">
        <v>2620</v>
      </c>
      <c r="C10" s="754" t="s">
        <v>2621</v>
      </c>
      <c r="D10" s="801"/>
      <c r="E10" s="802"/>
      <c r="F10" s="635" t="str">
        <f t="shared" si="0"/>
        <v/>
      </c>
      <c r="G10" s="148"/>
    </row>
    <row r="11" spans="2:7" x14ac:dyDescent="0.25">
      <c r="B11" s="1205" t="s">
        <v>2622</v>
      </c>
      <c r="C11" s="1206" t="s">
        <v>2623</v>
      </c>
      <c r="D11" s="1207"/>
      <c r="E11" s="1208"/>
      <c r="F11" s="635" t="str">
        <f t="shared" si="0"/>
        <v/>
      </c>
      <c r="G11" s="148"/>
    </row>
    <row r="12" spans="2:7" x14ac:dyDescent="0.25">
      <c r="B12" s="711" t="s">
        <v>2624</v>
      </c>
      <c r="C12" s="658" t="s">
        <v>2615</v>
      </c>
      <c r="D12" s="797"/>
      <c r="E12" s="798"/>
      <c r="F12" s="635" t="str">
        <f t="shared" si="0"/>
        <v/>
      </c>
      <c r="G12" s="148"/>
    </row>
    <row r="13" spans="2:7" x14ac:dyDescent="0.25">
      <c r="B13" s="711" t="s">
        <v>2625</v>
      </c>
      <c r="C13" s="658" t="s">
        <v>2626</v>
      </c>
      <c r="D13" s="797"/>
      <c r="E13" s="798"/>
      <c r="F13" s="635" t="str">
        <f t="shared" si="0"/>
        <v/>
      </c>
      <c r="G13" s="148"/>
    </row>
    <row r="14" spans="2:7" x14ac:dyDescent="0.25">
      <c r="B14" s="711" t="s">
        <v>2627</v>
      </c>
      <c r="C14" s="658" t="s">
        <v>2628</v>
      </c>
      <c r="D14" s="797"/>
      <c r="E14" s="798"/>
      <c r="F14" s="635" t="str">
        <f t="shared" si="0"/>
        <v/>
      </c>
      <c r="G14" s="148"/>
    </row>
    <row r="15" spans="2:7" x14ac:dyDescent="0.25">
      <c r="B15" s="711" t="s">
        <v>2629</v>
      </c>
      <c r="C15" s="658" t="s">
        <v>2619</v>
      </c>
      <c r="D15" s="797"/>
      <c r="E15" s="798"/>
      <c r="F15" s="635" t="str">
        <f t="shared" si="0"/>
        <v/>
      </c>
      <c r="G15" s="148"/>
    </row>
    <row r="16" spans="2:7" x14ac:dyDescent="0.25">
      <c r="B16" s="799" t="s">
        <v>2630</v>
      </c>
      <c r="C16" s="754" t="s">
        <v>2631</v>
      </c>
      <c r="D16" s="801"/>
      <c r="E16" s="802"/>
      <c r="F16" s="635" t="str">
        <f t="shared" si="0"/>
        <v/>
      </c>
      <c r="G16" s="148"/>
    </row>
    <row r="17" spans="2:7" x14ac:dyDescent="0.25">
      <c r="B17" s="1205" t="s">
        <v>2632</v>
      </c>
      <c r="C17" s="1206" t="s">
        <v>2633</v>
      </c>
      <c r="D17" s="1207"/>
      <c r="E17" s="1208"/>
      <c r="F17" s="635" t="str">
        <f t="shared" si="0"/>
        <v/>
      </c>
      <c r="G17" s="148"/>
    </row>
    <row r="18" spans="2:7" x14ac:dyDescent="0.25">
      <c r="B18" s="711" t="s">
        <v>2634</v>
      </c>
      <c r="C18" s="658" t="s">
        <v>2615</v>
      </c>
      <c r="D18" s="797"/>
      <c r="E18" s="798"/>
      <c r="F18" s="635" t="str">
        <f t="shared" si="0"/>
        <v/>
      </c>
      <c r="G18" s="148"/>
    </row>
    <row r="19" spans="2:7" x14ac:dyDescent="0.25">
      <c r="B19" s="711" t="s">
        <v>2635</v>
      </c>
      <c r="C19" s="658" t="s">
        <v>2619</v>
      </c>
      <c r="D19" s="797"/>
      <c r="E19" s="798"/>
      <c r="F19" s="635" t="str">
        <f t="shared" si="0"/>
        <v/>
      </c>
      <c r="G19" s="148"/>
    </row>
    <row r="20" spans="2:7" ht="15.75" thickBot="1" x14ac:dyDescent="0.3">
      <c r="B20" s="799" t="s">
        <v>2636</v>
      </c>
      <c r="C20" s="754" t="s">
        <v>2631</v>
      </c>
      <c r="D20" s="801"/>
      <c r="E20" s="802"/>
      <c r="F20" s="635" t="str">
        <f t="shared" si="0"/>
        <v/>
      </c>
      <c r="G20" s="148"/>
    </row>
    <row r="21" spans="2:7" ht="15.75" thickBot="1" x14ac:dyDescent="0.3">
      <c r="B21" s="1036" t="s">
        <v>2637</v>
      </c>
      <c r="C21" s="804" t="s">
        <v>2638</v>
      </c>
      <c r="D21" s="1017"/>
      <c r="E21" s="1019"/>
      <c r="F21" s="635" t="str">
        <f t="shared" si="0"/>
        <v/>
      </c>
      <c r="G21" s="148"/>
    </row>
    <row r="23" spans="2:7" x14ac:dyDescent="0.25">
      <c r="C23" s="2" t="s">
        <v>3590</v>
      </c>
    </row>
    <row r="24" spans="2:7" x14ac:dyDescent="0.25">
      <c r="C24" t="s">
        <v>2612</v>
      </c>
      <c r="D24" s="601" t="str">
        <f>IF(D6="","",IF(ROUND(SUM(D7:D10),2)=ROUND(D6,2),"OK","Błąd sumy częściowej"))</f>
        <v/>
      </c>
      <c r="E24" s="601" t="str">
        <f>IF(E6="","",IF(ROUND(SUM(E7:E10),2)=ROUND(E6,2),"OK","Błąd sumy częściowej"))</f>
        <v/>
      </c>
    </row>
    <row r="25" spans="2:7" x14ac:dyDescent="0.25">
      <c r="C25" t="s">
        <v>2622</v>
      </c>
      <c r="D25" s="601" t="str">
        <f>IF(D11="","",IF(ROUND(SUM(D12:D16),2)=ROUND(D11,2),"OK","Błąd sumy częściowej"))</f>
        <v/>
      </c>
      <c r="E25" s="601" t="str">
        <f>IF(E11="","",IF(ROUND(SUM(E12:E16),2)=ROUND(E11,2),"OK","Błąd sumy częściowej"))</f>
        <v/>
      </c>
    </row>
    <row r="26" spans="2:7" x14ac:dyDescent="0.25">
      <c r="C26" t="s">
        <v>2632</v>
      </c>
      <c r="D26" s="601" t="str">
        <f>IF(D17="","",IF(ROUND(SUM(D18:D20),2)=ROUND(D17,2),"OK","Błąd sumy częściowej"))</f>
        <v/>
      </c>
      <c r="E26" s="601" t="str">
        <f>IF(E17="","",IF(ROUND(SUM(E18:E20),2)=ROUND(E17,2),"OK","Błąd sumy częściowej"))</f>
        <v/>
      </c>
    </row>
    <row r="27" spans="2:7" x14ac:dyDescent="0.25">
      <c r="C27" t="s">
        <v>2637</v>
      </c>
      <c r="D27" s="601" t="str">
        <f>IF(D21="","",IF(ROUND(SUM(D6,D11,D17),2)=ROUND(D21,2),"OK","Błąd sumy częściowej"))</f>
        <v/>
      </c>
      <c r="E27" s="601" t="str">
        <f>IF(E21="","",IF(ROUND(SUM(E6,E11,E17),2)=ROUND(E21,2),"OK","Błąd sumy częściowej"))</f>
        <v/>
      </c>
    </row>
    <row r="29" spans="2:7" x14ac:dyDescent="0.25">
      <c r="C29" s="18" t="s">
        <v>3617</v>
      </c>
      <c r="D29" s="601" t="str">
        <f>IF(COUNTBLANK(F6:F21)=16,"",IF(AND(COUNTIF(F6:F21,"Weryfikacja wiersza OK")=16,COUNTIF(D24:E27,"OK")=8),"Arkusz jest zwalidowany poprawnie","Arkusz jest niepoprawny"))</f>
        <v/>
      </c>
    </row>
  </sheetData>
  <mergeCells count="1">
    <mergeCell ref="B4:C5"/>
  </mergeCells>
  <conditionalFormatting sqref="G6:G21">
    <cfRule type="containsText" dxfId="64" priority="5" operator="containsText" text="Weryfikacja bieżącego wiersza: OK">
      <formula>NOT(ISERROR(SEARCH("Weryfikacja bieżącego wiersza: OK",G6)))</formula>
    </cfRule>
  </conditionalFormatting>
  <conditionalFormatting sqref="G6:G21">
    <cfRule type="cellIs" dxfId="63" priority="4" operator="equal">
      <formula>"Weryfikacja wiersza OK"</formula>
    </cfRule>
  </conditionalFormatting>
  <conditionalFormatting sqref="D24:E27">
    <cfRule type="containsText" dxfId="62" priority="3" operator="containsText" text="OK">
      <formula>NOT(ISERROR(SEARCH("OK",D24)))</formula>
    </cfRule>
  </conditionalFormatting>
  <conditionalFormatting sqref="F6:F21">
    <cfRule type="containsText" dxfId="61" priority="2" operator="containsText" text="Weryfikacja wiersza OK">
      <formula>NOT(ISERROR(SEARCH("Weryfikacja wiersza OK",F6)))</formula>
    </cfRule>
  </conditionalFormatting>
  <conditionalFormatting sqref="D29">
    <cfRule type="containsText" dxfId="60" priority="1" operator="containsText" text="Arkusz jest zwalidowany poprawnie">
      <formula>NOT(ISERROR(SEARCH("Arkusz jest zwalidowany poprawnie",D29)))</formula>
    </cfRule>
  </conditionalFormatting>
  <pageMargins left="0.7" right="0.7" top="0.75" bottom="0.75" header="0.3" footer="0.3"/>
  <pageSetup paperSize="9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workbookViewId="0">
      <selection activeCell="D6" sqref="D6:D22"/>
    </sheetView>
  </sheetViews>
  <sheetFormatPr defaultRowHeight="15" x14ac:dyDescent="0.25"/>
  <cols>
    <col min="2" max="2" width="11" customWidth="1"/>
    <col min="3" max="3" width="57.140625" customWidth="1"/>
    <col min="4" max="4" width="17.85546875" bestFit="1" customWidth="1"/>
  </cols>
  <sheetData>
    <row r="1" spans="2:5" ht="15.75" x14ac:dyDescent="0.25">
      <c r="B1" s="1" t="s">
        <v>1</v>
      </c>
    </row>
    <row r="2" spans="2:5" x14ac:dyDescent="0.25">
      <c r="B2" t="s">
        <v>2669</v>
      </c>
    </row>
    <row r="3" spans="2:5" ht="15.75" thickBot="1" x14ac:dyDescent="0.3"/>
    <row r="4" spans="2:5" x14ac:dyDescent="0.25">
      <c r="B4" s="1394"/>
      <c r="C4" s="1395"/>
      <c r="D4" s="1209" t="s">
        <v>11</v>
      </c>
    </row>
    <row r="5" spans="2:5" ht="15.75" thickBot="1" x14ac:dyDescent="0.3">
      <c r="B5" s="1398"/>
      <c r="C5" s="1399"/>
      <c r="D5" s="1188" t="s">
        <v>145</v>
      </c>
    </row>
    <row r="6" spans="2:5" x14ac:dyDescent="0.25">
      <c r="B6" s="1204" t="s">
        <v>2640</v>
      </c>
      <c r="C6" s="698" t="s">
        <v>2641</v>
      </c>
      <c r="D6" s="699"/>
      <c r="E6" s="635" t="str">
        <f>IF(ISBLANK(D6),"",IF(ISNUMBER(D6),"Weryfikacja wiersza OK","Błąd: Wartość w kolumnie A musi być liczbą"))</f>
        <v/>
      </c>
    </row>
    <row r="7" spans="2:5" x14ac:dyDescent="0.25">
      <c r="B7" s="711" t="s">
        <v>2642</v>
      </c>
      <c r="C7" s="658" t="s">
        <v>2643</v>
      </c>
      <c r="D7" s="701"/>
      <c r="E7" s="635" t="str">
        <f t="shared" ref="E7:E22" si="0">IF(ISBLANK(D7),"",IF(ISNUMBER(D7),"Weryfikacja wiersza OK","Błąd: Wartość w kolumnie A musi być liczbą"))</f>
        <v/>
      </c>
    </row>
    <row r="8" spans="2:5" ht="30" x14ac:dyDescent="0.25">
      <c r="B8" s="711" t="s">
        <v>2644</v>
      </c>
      <c r="C8" s="658" t="s">
        <v>2645</v>
      </c>
      <c r="D8" s="701"/>
      <c r="E8" s="635" t="str">
        <f t="shared" si="0"/>
        <v/>
      </c>
    </row>
    <row r="9" spans="2:5" x14ac:dyDescent="0.25">
      <c r="B9" s="711" t="s">
        <v>2646</v>
      </c>
      <c r="C9" s="658" t="s">
        <v>627</v>
      </c>
      <c r="D9" s="701"/>
      <c r="E9" s="635" t="str">
        <f t="shared" si="0"/>
        <v/>
      </c>
    </row>
    <row r="10" spans="2:5" x14ac:dyDescent="0.25">
      <c r="B10" s="711" t="s">
        <v>2647</v>
      </c>
      <c r="C10" s="658" t="s">
        <v>632</v>
      </c>
      <c r="D10" s="701"/>
      <c r="E10" s="635" t="str">
        <f t="shared" si="0"/>
        <v/>
      </c>
    </row>
    <row r="11" spans="2:5" x14ac:dyDescent="0.25">
      <c r="B11" s="711" t="s">
        <v>2648</v>
      </c>
      <c r="C11" s="658" t="s">
        <v>2649</v>
      </c>
      <c r="D11" s="701"/>
      <c r="E11" s="635" t="str">
        <f t="shared" si="0"/>
        <v/>
      </c>
    </row>
    <row r="12" spans="2:5" x14ac:dyDescent="0.25">
      <c r="B12" s="711" t="s">
        <v>2650</v>
      </c>
      <c r="C12" s="658" t="s">
        <v>643</v>
      </c>
      <c r="D12" s="701"/>
      <c r="E12" s="635" t="str">
        <f t="shared" si="0"/>
        <v/>
      </c>
    </row>
    <row r="13" spans="2:5" x14ac:dyDescent="0.25">
      <c r="B13" s="711" t="s">
        <v>2651</v>
      </c>
      <c r="C13" s="658" t="s">
        <v>2652</v>
      </c>
      <c r="D13" s="701"/>
      <c r="E13" s="635" t="str">
        <f t="shared" si="0"/>
        <v/>
      </c>
    </row>
    <row r="14" spans="2:5" x14ac:dyDescent="0.25">
      <c r="B14" s="799" t="s">
        <v>2653</v>
      </c>
      <c r="C14" s="754" t="s">
        <v>2654</v>
      </c>
      <c r="D14" s="1189"/>
      <c r="E14" s="635" t="str">
        <f t="shared" si="0"/>
        <v/>
      </c>
    </row>
    <row r="15" spans="2:5" x14ac:dyDescent="0.25">
      <c r="B15" s="1205" t="s">
        <v>2655</v>
      </c>
      <c r="C15" s="1206" t="s">
        <v>2656</v>
      </c>
      <c r="D15" s="1210"/>
      <c r="E15" s="635" t="str">
        <f t="shared" si="0"/>
        <v/>
      </c>
    </row>
    <row r="16" spans="2:5" x14ac:dyDescent="0.25">
      <c r="B16" s="711" t="s">
        <v>2657</v>
      </c>
      <c r="C16" s="658" t="s">
        <v>2658</v>
      </c>
      <c r="D16" s="701"/>
      <c r="E16" s="635" t="str">
        <f t="shared" si="0"/>
        <v/>
      </c>
    </row>
    <row r="17" spans="2:5" x14ac:dyDescent="0.25">
      <c r="B17" s="711" t="s">
        <v>2659</v>
      </c>
      <c r="C17" s="658" t="s">
        <v>649</v>
      </c>
      <c r="D17" s="701"/>
      <c r="E17" s="635" t="str">
        <f t="shared" si="0"/>
        <v/>
      </c>
    </row>
    <row r="18" spans="2:5" x14ac:dyDescent="0.25">
      <c r="B18" s="711" t="s">
        <v>2660</v>
      </c>
      <c r="C18" s="658" t="s">
        <v>2661</v>
      </c>
      <c r="D18" s="701"/>
      <c r="E18" s="635" t="str">
        <f t="shared" si="0"/>
        <v/>
      </c>
    </row>
    <row r="19" spans="2:5" x14ac:dyDescent="0.25">
      <c r="B19" s="711" t="s">
        <v>2662</v>
      </c>
      <c r="C19" s="658" t="s">
        <v>2663</v>
      </c>
      <c r="D19" s="701"/>
      <c r="E19" s="635" t="str">
        <f t="shared" si="0"/>
        <v/>
      </c>
    </row>
    <row r="20" spans="2:5" x14ac:dyDescent="0.25">
      <c r="B20" s="711" t="s">
        <v>2664</v>
      </c>
      <c r="C20" s="658" t="s">
        <v>14</v>
      </c>
      <c r="D20" s="701"/>
      <c r="E20" s="635" t="str">
        <f t="shared" si="0"/>
        <v/>
      </c>
    </row>
    <row r="21" spans="2:5" ht="15.75" thickBot="1" x14ac:dyDescent="0.3">
      <c r="B21" s="799" t="s">
        <v>2665</v>
      </c>
      <c r="C21" s="754" t="s">
        <v>2666</v>
      </c>
      <c r="D21" s="1189"/>
      <c r="E21" s="635" t="str">
        <f t="shared" si="0"/>
        <v/>
      </c>
    </row>
    <row r="22" spans="2:5" ht="15.75" thickBot="1" x14ac:dyDescent="0.3">
      <c r="B22" s="1036" t="s">
        <v>2667</v>
      </c>
      <c r="C22" s="804" t="s">
        <v>2668</v>
      </c>
      <c r="D22" s="1190"/>
      <c r="E22" s="635" t="str">
        <f t="shared" si="0"/>
        <v/>
      </c>
    </row>
    <row r="24" spans="2:5" x14ac:dyDescent="0.25">
      <c r="C24" s="2" t="s">
        <v>3590</v>
      </c>
    </row>
    <row r="25" spans="2:5" x14ac:dyDescent="0.25">
      <c r="C25" t="s">
        <v>2640</v>
      </c>
      <c r="D25" s="601" t="str">
        <f>IF(D6="","",IF(ROUND(SUM(D7:D14),2)=ROUND(D6,2),"OK","Błąd sumy częściowej"))</f>
        <v/>
      </c>
    </row>
    <row r="26" spans="2:5" x14ac:dyDescent="0.25">
      <c r="C26" t="s">
        <v>2655</v>
      </c>
      <c r="D26" s="601" t="str">
        <f>IF(D15="","",IF(ROUND(SUM(D16:D21),2)=ROUND(D15,2),"OK","Błąd sumy częściowej"))</f>
        <v/>
      </c>
    </row>
    <row r="27" spans="2:5" x14ac:dyDescent="0.25">
      <c r="C27" t="s">
        <v>2667</v>
      </c>
      <c r="D27" s="601" t="str">
        <f>IF(D22="","",IF(ROUND(SUM(D6,D15),2)=ROUND(D22,2),"OK","Błąd sumy częściowej"))</f>
        <v/>
      </c>
    </row>
    <row r="29" spans="2:5" x14ac:dyDescent="0.25">
      <c r="C29" s="18" t="s">
        <v>3617</v>
      </c>
      <c r="D29" s="601" t="str">
        <f>IF(COUNTBLANK(E6:E22)=17,"",IF(AND(COUNTIF(E6:E22,"Weryfikacja wiersza OK")=17,COUNTIF(D25:D27,"OK")=3),"Arkusz jest zwalidowany poprawnie","Arkusz jest niepoprawny"))</f>
        <v/>
      </c>
    </row>
  </sheetData>
  <mergeCells count="1">
    <mergeCell ref="B4:C5"/>
  </mergeCells>
  <conditionalFormatting sqref="D25:D27">
    <cfRule type="containsText" dxfId="59" priority="3" operator="containsText" text="OK">
      <formula>NOT(ISERROR(SEARCH("OK",D25)))</formula>
    </cfRule>
  </conditionalFormatting>
  <conditionalFormatting sqref="E6:E22">
    <cfRule type="containsText" dxfId="58" priority="2" operator="containsText" text="Weryfikacja wiersza OK">
      <formula>NOT(ISERROR(SEARCH("Weryfikacja wiersza OK",E6)))</formula>
    </cfRule>
  </conditionalFormatting>
  <conditionalFormatting sqref="D29">
    <cfRule type="containsText" dxfId="57" priority="1" operator="containsText" text="Arkusz jest zwalidowany poprawnie">
      <formula>NOT(ISERROR(SEARCH("Arkusz jest zwalidowany poprawnie",D29)))</formula>
    </cfRule>
  </conditionalFormatting>
  <pageMargins left="0.7" right="0.7" top="0.75" bottom="0.75" header="0.3" footer="0.3"/>
  <pageSetup paperSize="9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workbookViewId="0">
      <selection activeCell="D6" sqref="D6:D18"/>
    </sheetView>
  </sheetViews>
  <sheetFormatPr defaultRowHeight="15" x14ac:dyDescent="0.25"/>
  <cols>
    <col min="2" max="2" width="9.5703125" bestFit="1" customWidth="1"/>
    <col min="3" max="3" width="50.28515625" customWidth="1"/>
    <col min="4" max="4" width="17.85546875" bestFit="1" customWidth="1"/>
  </cols>
  <sheetData>
    <row r="1" spans="2:5" ht="15.75" x14ac:dyDescent="0.25">
      <c r="B1" s="1" t="s">
        <v>1</v>
      </c>
    </row>
    <row r="2" spans="2:5" x14ac:dyDescent="0.25">
      <c r="B2" t="s">
        <v>2695</v>
      </c>
    </row>
    <row r="3" spans="2:5" ht="15.75" thickBot="1" x14ac:dyDescent="0.3"/>
    <row r="4" spans="2:5" x14ac:dyDescent="0.25">
      <c r="B4" s="1554"/>
      <c r="C4" s="1555"/>
      <c r="D4" s="1211" t="s">
        <v>11</v>
      </c>
    </row>
    <row r="5" spans="2:5" ht="15.75" thickBot="1" x14ac:dyDescent="0.3">
      <c r="B5" s="1556"/>
      <c r="C5" s="1557"/>
      <c r="D5" s="1212" t="s">
        <v>145</v>
      </c>
    </row>
    <row r="6" spans="2:5" x14ac:dyDescent="0.25">
      <c r="B6" s="1213" t="s">
        <v>2670</v>
      </c>
      <c r="C6" s="907" t="s">
        <v>2671</v>
      </c>
      <c r="D6" s="915"/>
      <c r="E6" s="635" t="str">
        <f>IF(ISBLANK(D6),"",IF(ISNUMBER(D6),"Weryfikacja wiersza OK","Błąd: Wartość w kolumnie A musi być liczbą"))</f>
        <v/>
      </c>
    </row>
    <row r="7" spans="2:5" ht="30" x14ac:dyDescent="0.25">
      <c r="B7" s="136" t="s">
        <v>2672</v>
      </c>
      <c r="C7" s="861" t="s">
        <v>2673</v>
      </c>
      <c r="D7" s="836"/>
      <c r="E7" s="635" t="str">
        <f t="shared" ref="E7:E18" si="0">IF(ISBLANK(D7),"",IF(ISNUMBER(D7),"Weryfikacja wiersza OK","Błąd: Wartość w kolumnie A musi być liczbą"))</f>
        <v/>
      </c>
    </row>
    <row r="8" spans="2:5" x14ac:dyDescent="0.25">
      <c r="B8" s="136" t="s">
        <v>2674</v>
      </c>
      <c r="C8" s="861" t="s">
        <v>673</v>
      </c>
      <c r="D8" s="836"/>
      <c r="E8" s="635" t="str">
        <f t="shared" si="0"/>
        <v/>
      </c>
    </row>
    <row r="9" spans="2:5" ht="30" x14ac:dyDescent="0.25">
      <c r="B9" s="136" t="s">
        <v>2675</v>
      </c>
      <c r="C9" s="861" t="s">
        <v>2676</v>
      </c>
      <c r="D9" s="836"/>
      <c r="E9" s="635" t="str">
        <f t="shared" si="0"/>
        <v/>
      </c>
    </row>
    <row r="10" spans="2:5" ht="30" x14ac:dyDescent="0.25">
      <c r="B10" s="136" t="s">
        <v>2677</v>
      </c>
      <c r="C10" s="861" t="s">
        <v>2678</v>
      </c>
      <c r="D10" s="836"/>
      <c r="E10" s="635" t="str">
        <f t="shared" si="0"/>
        <v/>
      </c>
    </row>
    <row r="11" spans="2:5" x14ac:dyDescent="0.25">
      <c r="B11" s="136" t="s">
        <v>2679</v>
      </c>
      <c r="C11" s="861" t="s">
        <v>2680</v>
      </c>
      <c r="D11" s="836"/>
      <c r="E11" s="635" t="str">
        <f t="shared" si="0"/>
        <v/>
      </c>
    </row>
    <row r="12" spans="2:5" x14ac:dyDescent="0.25">
      <c r="B12" s="899" t="s">
        <v>2681</v>
      </c>
      <c r="C12" s="865" t="s">
        <v>2682</v>
      </c>
      <c r="D12" s="1128"/>
      <c r="E12" s="635" t="str">
        <f t="shared" si="0"/>
        <v/>
      </c>
    </row>
    <row r="13" spans="2:5" x14ac:dyDescent="0.25">
      <c r="B13" s="1214" t="s">
        <v>2683</v>
      </c>
      <c r="C13" s="1215" t="s">
        <v>2684</v>
      </c>
      <c r="D13" s="1133"/>
      <c r="E13" s="635" t="str">
        <f t="shared" si="0"/>
        <v/>
      </c>
    </row>
    <row r="14" spans="2:5" x14ac:dyDescent="0.25">
      <c r="B14" s="136" t="s">
        <v>2685</v>
      </c>
      <c r="C14" s="861" t="s">
        <v>2686</v>
      </c>
      <c r="D14" s="836"/>
      <c r="E14" s="635" t="str">
        <f t="shared" si="0"/>
        <v/>
      </c>
    </row>
    <row r="15" spans="2:5" x14ac:dyDescent="0.25">
      <c r="B15" s="136" t="s">
        <v>2687</v>
      </c>
      <c r="C15" s="861" t="s">
        <v>2688</v>
      </c>
      <c r="D15" s="836"/>
      <c r="E15" s="635" t="str">
        <f t="shared" si="0"/>
        <v/>
      </c>
    </row>
    <row r="16" spans="2:5" ht="30" x14ac:dyDescent="0.25">
      <c r="B16" s="136" t="s">
        <v>2689</v>
      </c>
      <c r="C16" s="861" t="s">
        <v>2690</v>
      </c>
      <c r="D16" s="836"/>
      <c r="E16" s="635" t="str">
        <f t="shared" si="0"/>
        <v/>
      </c>
    </row>
    <row r="17" spans="2:5" ht="15.75" thickBot="1" x14ac:dyDescent="0.3">
      <c r="B17" s="899" t="s">
        <v>2691</v>
      </c>
      <c r="C17" s="865" t="s">
        <v>2692</v>
      </c>
      <c r="D17" s="1128"/>
      <c r="E17" s="635" t="str">
        <f t="shared" si="0"/>
        <v/>
      </c>
    </row>
    <row r="18" spans="2:5" ht="15.75" thickBot="1" x14ac:dyDescent="0.3">
      <c r="B18" s="1142" t="s">
        <v>2693</v>
      </c>
      <c r="C18" s="1216" t="s">
        <v>2694</v>
      </c>
      <c r="D18" s="1159"/>
      <c r="E18" s="635" t="str">
        <f t="shared" si="0"/>
        <v/>
      </c>
    </row>
    <row r="20" spans="2:5" x14ac:dyDescent="0.25">
      <c r="C20" s="2" t="s">
        <v>3590</v>
      </c>
    </row>
    <row r="21" spans="2:5" x14ac:dyDescent="0.25">
      <c r="C21" t="s">
        <v>2670</v>
      </c>
      <c r="D21" s="601" t="str">
        <f>IF(D6="","",IF(ROUND(SUM(D7:D12),2)=ROUND(D6,2),"OK","Błąd sumy częściowej"))</f>
        <v/>
      </c>
    </row>
    <row r="22" spans="2:5" x14ac:dyDescent="0.25">
      <c r="C22" t="s">
        <v>2683</v>
      </c>
      <c r="D22" s="601" t="str">
        <f>IF(D13="","",IF(ROUND(SUM(D14:D17),2)=ROUND(D13,2),"OK","Błąd sumy częściowej"))</f>
        <v/>
      </c>
    </row>
    <row r="23" spans="2:5" x14ac:dyDescent="0.25">
      <c r="C23" t="s">
        <v>2693</v>
      </c>
      <c r="D23" s="601" t="str">
        <f>IF(D18="","",IF(ROUND(SUM(D6,D13),2)=ROUND(D18,2),"OK","Błąd sumy częściowej"))</f>
        <v/>
      </c>
    </row>
    <row r="25" spans="2:5" x14ac:dyDescent="0.25">
      <c r="C25" s="18" t="s">
        <v>3617</v>
      </c>
      <c r="D25" s="601" t="str">
        <f>IF(COUNTBLANK(E6:E18)=13,"",IF(AND(COUNTIF(E6:E18,"Weryfikacja wiersza OK")=13,COUNTIF(D21:D23,"OK")=3),"Arkusz jest zwalidowany poprawnie","Arkusz jest niepoprawny"))</f>
        <v/>
      </c>
    </row>
  </sheetData>
  <mergeCells count="1">
    <mergeCell ref="B4:C5"/>
  </mergeCells>
  <conditionalFormatting sqref="D21:D23">
    <cfRule type="containsText" dxfId="56" priority="3" operator="containsText" text="OK">
      <formula>NOT(ISERROR(SEARCH("OK",D21)))</formula>
    </cfRule>
  </conditionalFormatting>
  <conditionalFormatting sqref="D25">
    <cfRule type="containsText" dxfId="55" priority="2" operator="containsText" text="Arkusz jest zwalidowany poprawnie">
      <formula>NOT(ISERROR(SEARCH("Arkusz jest zwalidowany poprawnie",D25)))</formula>
    </cfRule>
  </conditionalFormatting>
  <conditionalFormatting sqref="E6:E18">
    <cfRule type="containsText" dxfId="54" priority="1" operator="containsText" text="Weryfikacja wiersza OK">
      <formula>NOT(ISERROR(SEARCH("Weryfikacja wiersza OK",E6)))</formula>
    </cfRule>
  </conditionalFormatting>
  <pageMargins left="0.7" right="0.7" top="0.75" bottom="0.75" header="0.3" footer="0.3"/>
  <pageSetup paperSize="9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workbookViewId="0">
      <selection activeCell="E7" sqref="E7"/>
    </sheetView>
  </sheetViews>
  <sheetFormatPr defaultRowHeight="15" x14ac:dyDescent="0.25"/>
  <cols>
    <col min="2" max="2" width="9.42578125" bestFit="1" customWidth="1"/>
    <col min="3" max="3" width="58.140625" customWidth="1"/>
    <col min="4" max="6" width="13.5703125" customWidth="1"/>
  </cols>
  <sheetData>
    <row r="1" spans="2:7" ht="15.75" x14ac:dyDescent="0.25">
      <c r="B1" s="1" t="s">
        <v>329</v>
      </c>
      <c r="F1" s="2" t="s">
        <v>3283</v>
      </c>
    </row>
    <row r="2" spans="2:7" x14ac:dyDescent="0.25">
      <c r="B2" t="s">
        <v>2722</v>
      </c>
    </row>
    <row r="3" spans="2:7" ht="15.75" thickBot="1" x14ac:dyDescent="0.3"/>
    <row r="4" spans="2:7" x14ac:dyDescent="0.25">
      <c r="B4" s="1394"/>
      <c r="C4" s="1395"/>
      <c r="D4" s="1202" t="s">
        <v>1232</v>
      </c>
      <c r="E4" s="1217" t="s">
        <v>2696</v>
      </c>
      <c r="F4" s="1211" t="s">
        <v>2697</v>
      </c>
    </row>
    <row r="5" spans="2:7" ht="15.75" thickBot="1" x14ac:dyDescent="0.3">
      <c r="B5" s="1398"/>
      <c r="C5" s="1399"/>
      <c r="D5" s="999" t="s">
        <v>145</v>
      </c>
      <c r="E5" s="1085" t="s">
        <v>146</v>
      </c>
      <c r="F5" s="906" t="s">
        <v>147</v>
      </c>
    </row>
    <row r="6" spans="2:7" ht="30" x14ac:dyDescent="0.25">
      <c r="B6" s="1213" t="s">
        <v>2698</v>
      </c>
      <c r="C6" s="698" t="s">
        <v>2699</v>
      </c>
      <c r="D6" s="687"/>
      <c r="E6" s="687"/>
      <c r="F6" s="915"/>
      <c r="G6" s="148" t="str">
        <f>IF(COUNTBLANK(D6:F6)=3,"",IF(COUNTBLANK(D6:F6)=0,"Weryfikacja wiersza OK","Należy wypełnić wszystkie pola w bieżącym wierszu"))</f>
        <v/>
      </c>
    </row>
    <row r="7" spans="2:7" ht="30" x14ac:dyDescent="0.25">
      <c r="B7" s="136" t="s">
        <v>2700</v>
      </c>
      <c r="C7" s="658" t="s">
        <v>2701</v>
      </c>
      <c r="D7" s="797"/>
      <c r="E7" s="797"/>
      <c r="F7" s="836"/>
      <c r="G7" s="148" t="str">
        <f t="shared" ref="G7:G17" si="0">IF(COUNTBLANK(D7:F7)=3,"",IF(COUNTBLANK(D7:F7)=0,"Weryfikacja wiersza OK","Należy wypełnić wszystkie pola w bieżącym wierszu"))</f>
        <v/>
      </c>
    </row>
    <row r="8" spans="2:7" ht="30" x14ac:dyDescent="0.25">
      <c r="B8" s="136" t="s">
        <v>2702</v>
      </c>
      <c r="C8" s="658" t="s">
        <v>2703</v>
      </c>
      <c r="D8" s="797"/>
      <c r="E8" s="797"/>
      <c r="F8" s="836"/>
      <c r="G8" s="148" t="str">
        <f t="shared" si="0"/>
        <v/>
      </c>
    </row>
    <row r="9" spans="2:7" ht="30" x14ac:dyDescent="0.25">
      <c r="B9" s="136" t="s">
        <v>2704</v>
      </c>
      <c r="C9" s="658" t="s">
        <v>2705</v>
      </c>
      <c r="D9" s="797"/>
      <c r="E9" s="797"/>
      <c r="F9" s="836"/>
      <c r="G9" s="148" t="str">
        <f t="shared" si="0"/>
        <v/>
      </c>
    </row>
    <row r="10" spans="2:7" ht="30" x14ac:dyDescent="0.25">
      <c r="B10" s="899" t="s">
        <v>2706</v>
      </c>
      <c r="C10" s="754" t="s">
        <v>2707</v>
      </c>
      <c r="D10" s="801"/>
      <c r="E10" s="801"/>
      <c r="F10" s="1128"/>
      <c r="G10" s="148" t="str">
        <f t="shared" si="0"/>
        <v/>
      </c>
    </row>
    <row r="11" spans="2:7" ht="30" x14ac:dyDescent="0.25">
      <c r="B11" s="1214" t="s">
        <v>2708</v>
      </c>
      <c r="C11" s="1206" t="s">
        <v>2709</v>
      </c>
      <c r="D11" s="1207"/>
      <c r="E11" s="1207"/>
      <c r="F11" s="1218"/>
      <c r="G11" s="148" t="str">
        <f t="shared" si="0"/>
        <v/>
      </c>
    </row>
    <row r="12" spans="2:7" ht="30" x14ac:dyDescent="0.25">
      <c r="B12" s="136" t="s">
        <v>2710</v>
      </c>
      <c r="C12" s="658" t="s">
        <v>2711</v>
      </c>
      <c r="D12" s="797"/>
      <c r="E12" s="797"/>
      <c r="F12" s="836"/>
      <c r="G12" s="148" t="str">
        <f t="shared" si="0"/>
        <v/>
      </c>
    </row>
    <row r="13" spans="2:7" x14ac:dyDescent="0.25">
      <c r="B13" s="136" t="s">
        <v>2712</v>
      </c>
      <c r="C13" s="658" t="s">
        <v>2713</v>
      </c>
      <c r="D13" s="797"/>
      <c r="E13" s="797"/>
      <c r="F13" s="836"/>
      <c r="G13" s="148" t="str">
        <f t="shared" si="0"/>
        <v/>
      </c>
    </row>
    <row r="14" spans="2:7" ht="30" x14ac:dyDescent="0.25">
      <c r="B14" s="136" t="s">
        <v>2714</v>
      </c>
      <c r="C14" s="658" t="s">
        <v>2715</v>
      </c>
      <c r="D14" s="797"/>
      <c r="E14" s="797"/>
      <c r="F14" s="836"/>
      <c r="G14" s="148" t="str">
        <f t="shared" si="0"/>
        <v/>
      </c>
    </row>
    <row r="15" spans="2:7" ht="30" x14ac:dyDescent="0.25">
      <c r="B15" s="136" t="s">
        <v>2716</v>
      </c>
      <c r="C15" s="658" t="s">
        <v>2717</v>
      </c>
      <c r="D15" s="797"/>
      <c r="E15" s="797"/>
      <c r="F15" s="836"/>
      <c r="G15" s="148" t="str">
        <f t="shared" si="0"/>
        <v/>
      </c>
    </row>
    <row r="16" spans="2:7" ht="15.75" thickBot="1" x14ac:dyDescent="0.3">
      <c r="B16" s="899" t="s">
        <v>2718</v>
      </c>
      <c r="C16" s="754" t="s">
        <v>2719</v>
      </c>
      <c r="D16" s="801"/>
      <c r="E16" s="801"/>
      <c r="F16" s="1128"/>
      <c r="G16" s="148" t="str">
        <f t="shared" si="0"/>
        <v/>
      </c>
    </row>
    <row r="17" spans="2:7" ht="15.75" thickBot="1" x14ac:dyDescent="0.3">
      <c r="B17" s="1142" t="s">
        <v>2720</v>
      </c>
      <c r="C17" s="804" t="s">
        <v>2721</v>
      </c>
      <c r="D17" s="1017"/>
      <c r="E17" s="1017"/>
      <c r="F17" s="1219"/>
      <c r="G17" s="148" t="str">
        <f t="shared" si="0"/>
        <v/>
      </c>
    </row>
    <row r="19" spans="2:7" x14ac:dyDescent="0.25">
      <c r="C19" s="2" t="s">
        <v>3590</v>
      </c>
    </row>
    <row r="20" spans="2:7" x14ac:dyDescent="0.25">
      <c r="C20" t="s">
        <v>2698</v>
      </c>
      <c r="D20" s="601" t="str">
        <f>IF(D6="","",IF(ROUND(SUM(D7:D10),2)=ROUND(D6,2),"OK","Błąd sumy częściowej"))</f>
        <v/>
      </c>
      <c r="E20" s="601" t="str">
        <f t="shared" ref="E20:F20" si="1">IF(E6="","",IF(ROUND(SUM(E7:E10),2)=ROUND(E6,2),"OK","Błąd sumy częściowej"))</f>
        <v/>
      </c>
      <c r="F20" s="601" t="str">
        <f t="shared" si="1"/>
        <v/>
      </c>
    </row>
    <row r="21" spans="2:7" x14ac:dyDescent="0.25">
      <c r="C21" t="s">
        <v>2708</v>
      </c>
      <c r="D21" s="601" t="str">
        <f>IF(D11="","",IF(ROUND(SUM(D12:D16),2)=ROUND(D11,2),"OK","Błąd sumy częściowej"))</f>
        <v/>
      </c>
      <c r="E21" s="601" t="str">
        <f t="shared" ref="E21:F21" si="2">IF(E11="","",IF(ROUND(SUM(E12:E16),2)=ROUND(E11,2),"OK","Błąd sumy częściowej"))</f>
        <v/>
      </c>
      <c r="F21" s="601" t="str">
        <f t="shared" si="2"/>
        <v/>
      </c>
    </row>
    <row r="22" spans="2:7" x14ac:dyDescent="0.25">
      <c r="C22" t="s">
        <v>2720</v>
      </c>
      <c r="D22" s="601" t="str">
        <f>IF(D17="","",IF(ROUND(SUM(D6,D11),2)=ROUND(D17,2),"OK","Błąd sumy częściowej"))</f>
        <v/>
      </c>
      <c r="E22" s="601" t="str">
        <f t="shared" ref="E22:F22" si="3">IF(E17="","",IF(ROUND(SUM(E6,E11),2)=ROUND(E17,2),"OK","Błąd sumy częściowej"))</f>
        <v/>
      </c>
      <c r="F22" s="601" t="str">
        <f t="shared" si="3"/>
        <v/>
      </c>
    </row>
    <row r="24" spans="2:7" x14ac:dyDescent="0.25">
      <c r="C24" s="18" t="s">
        <v>3617</v>
      </c>
      <c r="D24" s="601" t="str">
        <f>IF(COUNTBLANK(G6:G17)=12,"",IF(AND(COUNTIF(G6:G17,"Weryfikacja wiersza OK")=12,COUNTIF(D20:F22,"OK")=9),"Arkusz jest zwalidowany poprawnie","Arkusz jest niepoprawny"))</f>
        <v/>
      </c>
    </row>
  </sheetData>
  <mergeCells count="1">
    <mergeCell ref="B4:C5"/>
  </mergeCells>
  <conditionalFormatting sqref="G6:G17">
    <cfRule type="containsText" dxfId="53" priority="4" operator="containsText" text="Weryfikacja bieżącego wiersza: OK">
      <formula>NOT(ISERROR(SEARCH("Weryfikacja bieżącego wiersza: OK",G6)))</formula>
    </cfRule>
  </conditionalFormatting>
  <conditionalFormatting sqref="G6:G17">
    <cfRule type="cellIs" dxfId="52" priority="3" operator="equal">
      <formula>"Weryfikacja wiersza OK"</formula>
    </cfRule>
  </conditionalFormatting>
  <conditionalFormatting sqref="D20:F22">
    <cfRule type="containsText" dxfId="51" priority="2" operator="containsText" text="OK">
      <formula>NOT(ISERROR(SEARCH("OK",D20)))</formula>
    </cfRule>
  </conditionalFormatting>
  <conditionalFormatting sqref="D24">
    <cfRule type="containsText" dxfId="50" priority="1" operator="containsText" text="Arkusz jest zwalidowany poprawnie">
      <formula>NOT(ISERROR(SEARCH("Arkusz jest zwalidowany poprawnie",D24)))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114</vt:i4>
      </vt:variant>
      <vt:variant>
        <vt:lpstr>Zakresy nazwane</vt:lpstr>
      </vt:variant>
      <vt:variant>
        <vt:i4>10311</vt:i4>
      </vt:variant>
    </vt:vector>
  </HeadingPairs>
  <TitlesOfParts>
    <vt:vector size="10425" baseType="lpstr">
      <vt:lpstr>Reguły walidacyjne</vt:lpstr>
      <vt:lpstr>ZESTAWIENIE FORMULARZY</vt:lpstr>
      <vt:lpstr>DO02</vt:lpstr>
      <vt:lpstr>DO03</vt:lpstr>
      <vt:lpstr>BA02</vt:lpstr>
      <vt:lpstr>BP02</vt:lpstr>
      <vt:lpstr>RZS02</vt:lpstr>
      <vt:lpstr>ZZFW01</vt:lpstr>
      <vt:lpstr>FWW01</vt:lpstr>
      <vt:lpstr>WK01</vt:lpstr>
      <vt:lpstr>WK02</vt:lpstr>
      <vt:lpstr>WK03</vt:lpstr>
      <vt:lpstr>RPP01</vt:lpstr>
      <vt:lpstr>RPP02</vt:lpstr>
      <vt:lpstr>GAP01</vt:lpstr>
      <vt:lpstr>AF01</vt:lpstr>
      <vt:lpstr>AF02</vt:lpstr>
      <vt:lpstr>AF03</vt:lpstr>
      <vt:lpstr>AF04</vt:lpstr>
      <vt:lpstr>AF05</vt:lpstr>
      <vt:lpstr>AT01</vt:lpstr>
      <vt:lpstr>ST01</vt:lpstr>
      <vt:lpstr>ST02</vt:lpstr>
      <vt:lpstr>ST03</vt:lpstr>
      <vt:lpstr>WNIP01</vt:lpstr>
      <vt:lpstr>WNIP02</vt:lpstr>
      <vt:lpstr>RMK01</vt:lpstr>
      <vt:lpstr>PA01</vt:lpstr>
      <vt:lpstr>ZF02</vt:lpstr>
      <vt:lpstr>RE01</vt:lpstr>
      <vt:lpstr>ZWB01</vt:lpstr>
      <vt:lpstr>RMK02</vt:lpstr>
      <vt:lpstr>FSIZ01</vt:lpstr>
      <vt:lpstr>FW02</vt:lpstr>
      <vt:lpstr>FW03</vt:lpstr>
      <vt:lpstr>FW04</vt:lpstr>
      <vt:lpstr>ZPU01</vt:lpstr>
      <vt:lpstr>ZPU02</vt:lpstr>
      <vt:lpstr>ZPO01</vt:lpstr>
      <vt:lpstr>NLOK02</vt:lpstr>
      <vt:lpstr>DPW01</vt:lpstr>
      <vt:lpstr>DPW02</vt:lpstr>
      <vt:lpstr>DPW03</vt:lpstr>
      <vt:lpstr>DPW04</vt:lpstr>
      <vt:lpstr>DPW05</vt:lpstr>
      <vt:lpstr>DPW06</vt:lpstr>
      <vt:lpstr>DPW07</vt:lpstr>
      <vt:lpstr>NKIP01</vt:lpstr>
      <vt:lpstr>NKIP02</vt:lpstr>
      <vt:lpstr>NKIP03</vt:lpstr>
      <vt:lpstr>NKIP04</vt:lpstr>
      <vt:lpstr>NKIP05</vt:lpstr>
      <vt:lpstr>NKIP06</vt:lpstr>
      <vt:lpstr>NKIP07</vt:lpstr>
      <vt:lpstr>NKIP08</vt:lpstr>
      <vt:lpstr>NKIP09</vt:lpstr>
      <vt:lpstr>NKIP10</vt:lpstr>
      <vt:lpstr>NKIP11</vt:lpstr>
      <vt:lpstr>NWTZ01</vt:lpstr>
      <vt:lpstr>NWTZ02</vt:lpstr>
      <vt:lpstr>NWTZ03</vt:lpstr>
      <vt:lpstr>NWTZ04</vt:lpstr>
      <vt:lpstr>RSP01</vt:lpstr>
      <vt:lpstr>RSP02</vt:lpstr>
      <vt:lpstr>RSP03</vt:lpstr>
      <vt:lpstr>RSP04</vt:lpstr>
      <vt:lpstr>RSP05</vt:lpstr>
      <vt:lpstr>NO01</vt:lpstr>
      <vt:lpstr>AF06</vt:lpstr>
      <vt:lpstr>AF07</vt:lpstr>
      <vt:lpstr>AF08</vt:lpstr>
      <vt:lpstr>AF09</vt:lpstr>
      <vt:lpstr>ZF01</vt:lpstr>
      <vt:lpstr>ZF03</vt:lpstr>
      <vt:lpstr>ZF04</vt:lpstr>
      <vt:lpstr>ZF05</vt:lpstr>
      <vt:lpstr>ZF06</vt:lpstr>
      <vt:lpstr>ZF07</vt:lpstr>
      <vt:lpstr>ZF08</vt:lpstr>
      <vt:lpstr>ZF09</vt:lpstr>
      <vt:lpstr>ZFW01</vt:lpstr>
      <vt:lpstr>ZWE01</vt:lpstr>
      <vt:lpstr>ZWE02</vt:lpstr>
      <vt:lpstr>PUK01</vt:lpstr>
      <vt:lpstr>PO01</vt:lpstr>
      <vt:lpstr>PO02</vt:lpstr>
      <vt:lpstr>KO01</vt:lpstr>
      <vt:lpstr>PIK01</vt:lpstr>
      <vt:lpstr>PIK02</vt:lpstr>
      <vt:lpstr>PIK03</vt:lpstr>
      <vt:lpstr>PIK04</vt:lpstr>
      <vt:lpstr>PIK05</vt:lpstr>
      <vt:lpstr>PIK06</vt:lpstr>
      <vt:lpstr>PIK07</vt:lpstr>
      <vt:lpstr>PIK08</vt:lpstr>
      <vt:lpstr>PIK09</vt:lpstr>
      <vt:lpstr>PIK10</vt:lpstr>
      <vt:lpstr>PIK11</vt:lpstr>
      <vt:lpstr>OA01</vt:lpstr>
      <vt:lpstr>OA02</vt:lpstr>
      <vt:lpstr>OA03</vt:lpstr>
      <vt:lpstr>IK02A</vt:lpstr>
      <vt:lpstr>PLK02</vt:lpstr>
      <vt:lpstr>RPL02</vt:lpstr>
      <vt:lpstr>RO01</vt:lpstr>
      <vt:lpstr>RNIZ01</vt:lpstr>
      <vt:lpstr>RNIZ02</vt:lpstr>
      <vt:lpstr>DZ01</vt:lpstr>
      <vt:lpstr>PKZ02</vt:lpstr>
      <vt:lpstr>PKZ03</vt:lpstr>
      <vt:lpstr>FS01</vt:lpstr>
      <vt:lpstr>ZAB01</vt:lpstr>
      <vt:lpstr>ZAB02</vt:lpstr>
      <vt:lpstr>ZAB03</vt:lpstr>
      <vt:lpstr>AF01.1._A</vt:lpstr>
      <vt:lpstr>AF01.1.1._A</vt:lpstr>
      <vt:lpstr>AF01.1.2._A</vt:lpstr>
      <vt:lpstr>AF01.1.3._A</vt:lpstr>
      <vt:lpstr>AF01.1.4._A</vt:lpstr>
      <vt:lpstr>AF01.2._A</vt:lpstr>
      <vt:lpstr>AF01.2.1._A</vt:lpstr>
      <vt:lpstr>AF01.2.2._A</vt:lpstr>
      <vt:lpstr>AF01.2.3._A</vt:lpstr>
      <vt:lpstr>AF01.3._A</vt:lpstr>
      <vt:lpstr>AF01.3.1._A</vt:lpstr>
      <vt:lpstr>AF01.3.2._A</vt:lpstr>
      <vt:lpstr>AF01.3.3._A</vt:lpstr>
      <vt:lpstr>AF01.3.4._A</vt:lpstr>
      <vt:lpstr>AF01.3.5._A</vt:lpstr>
      <vt:lpstr>AF01.3.6._A</vt:lpstr>
      <vt:lpstr>AF01.3.7._A</vt:lpstr>
      <vt:lpstr>AF01.4._A</vt:lpstr>
      <vt:lpstr>AF02.1._A</vt:lpstr>
      <vt:lpstr>AF02.1._B</vt:lpstr>
      <vt:lpstr>AF02.1.1._A</vt:lpstr>
      <vt:lpstr>AF02.1.1._B</vt:lpstr>
      <vt:lpstr>AF02.1.2._A</vt:lpstr>
      <vt:lpstr>AF02.1.2._B</vt:lpstr>
      <vt:lpstr>AF02.1.3._A</vt:lpstr>
      <vt:lpstr>AF02.1.3._B</vt:lpstr>
      <vt:lpstr>AF02.1.4._A</vt:lpstr>
      <vt:lpstr>AF02.1.4._B</vt:lpstr>
      <vt:lpstr>AF02.2._A</vt:lpstr>
      <vt:lpstr>AF02.2._B</vt:lpstr>
      <vt:lpstr>AF02.2.1._A</vt:lpstr>
      <vt:lpstr>AF02.2.1._B</vt:lpstr>
      <vt:lpstr>AF02.2.2._A</vt:lpstr>
      <vt:lpstr>AF02.2.2._B</vt:lpstr>
      <vt:lpstr>AF02.2.3._A</vt:lpstr>
      <vt:lpstr>AF02.2.3._B</vt:lpstr>
      <vt:lpstr>AF02.3._A</vt:lpstr>
      <vt:lpstr>AF02.3._B</vt:lpstr>
      <vt:lpstr>AF02.3.1._A</vt:lpstr>
      <vt:lpstr>AF02.3.1._B</vt:lpstr>
      <vt:lpstr>AF02.3.2._A</vt:lpstr>
      <vt:lpstr>AF02.3.2._B</vt:lpstr>
      <vt:lpstr>AF02.3.3._A</vt:lpstr>
      <vt:lpstr>AF02.3.3._B</vt:lpstr>
      <vt:lpstr>AF02.3.4._A</vt:lpstr>
      <vt:lpstr>AF02.3.4._B</vt:lpstr>
      <vt:lpstr>AF02.3.5._A</vt:lpstr>
      <vt:lpstr>AF02.3.5._B</vt:lpstr>
      <vt:lpstr>AF02.3.6._A</vt:lpstr>
      <vt:lpstr>AF02.3.6._B</vt:lpstr>
      <vt:lpstr>AF02.3.7._A</vt:lpstr>
      <vt:lpstr>AF02.3.7._B</vt:lpstr>
      <vt:lpstr>AF02.4._A</vt:lpstr>
      <vt:lpstr>AF02.4._B</vt:lpstr>
      <vt:lpstr>AF03.1._A</vt:lpstr>
      <vt:lpstr>AF03.1._B</vt:lpstr>
      <vt:lpstr>AF03.1._C</vt:lpstr>
      <vt:lpstr>AF03.1._D</vt:lpstr>
      <vt:lpstr>AF03.1._E</vt:lpstr>
      <vt:lpstr>AF03.1.1._A</vt:lpstr>
      <vt:lpstr>AF03.1.1._B</vt:lpstr>
      <vt:lpstr>AF03.1.1._C</vt:lpstr>
      <vt:lpstr>AF03.1.1._D</vt:lpstr>
      <vt:lpstr>AF03.1.1._E</vt:lpstr>
      <vt:lpstr>AF03.1.2._A</vt:lpstr>
      <vt:lpstr>AF03.1.2._B</vt:lpstr>
      <vt:lpstr>AF03.1.2._C</vt:lpstr>
      <vt:lpstr>AF03.1.2._D</vt:lpstr>
      <vt:lpstr>AF03.1.2._E</vt:lpstr>
      <vt:lpstr>AF03.1.3._A</vt:lpstr>
      <vt:lpstr>AF03.1.3._B</vt:lpstr>
      <vt:lpstr>AF03.1.3._C</vt:lpstr>
      <vt:lpstr>AF03.1.3._D</vt:lpstr>
      <vt:lpstr>AF03.1.3._E</vt:lpstr>
      <vt:lpstr>AF03.1.4._A</vt:lpstr>
      <vt:lpstr>AF03.1.4._B</vt:lpstr>
      <vt:lpstr>AF03.1.4._C</vt:lpstr>
      <vt:lpstr>AF03.1.4._D</vt:lpstr>
      <vt:lpstr>AF03.1.4._E</vt:lpstr>
      <vt:lpstr>AF03.2._A</vt:lpstr>
      <vt:lpstr>AF03.2._B</vt:lpstr>
      <vt:lpstr>AF03.2._C</vt:lpstr>
      <vt:lpstr>AF03.2._D</vt:lpstr>
      <vt:lpstr>AF03.2._E</vt:lpstr>
      <vt:lpstr>AF03.2.1._A</vt:lpstr>
      <vt:lpstr>AF03.2.1._B</vt:lpstr>
      <vt:lpstr>AF03.2.1._C</vt:lpstr>
      <vt:lpstr>AF03.2.1._D</vt:lpstr>
      <vt:lpstr>AF03.2.1._E</vt:lpstr>
      <vt:lpstr>AF03.2.2._A</vt:lpstr>
      <vt:lpstr>AF03.2.2._B</vt:lpstr>
      <vt:lpstr>AF03.2.2._C</vt:lpstr>
      <vt:lpstr>AF03.2.2._D</vt:lpstr>
      <vt:lpstr>AF03.2.2._E</vt:lpstr>
      <vt:lpstr>AF03.2.3._A</vt:lpstr>
      <vt:lpstr>AF03.2.3._B</vt:lpstr>
      <vt:lpstr>AF03.2.3._C</vt:lpstr>
      <vt:lpstr>AF03.2.3._D</vt:lpstr>
      <vt:lpstr>AF03.2.3._E</vt:lpstr>
      <vt:lpstr>AF03.3._A</vt:lpstr>
      <vt:lpstr>AF03.3._B</vt:lpstr>
      <vt:lpstr>AF03.3._C</vt:lpstr>
      <vt:lpstr>AF03.3._D</vt:lpstr>
      <vt:lpstr>AF03.3._E</vt:lpstr>
      <vt:lpstr>AF03.3.1._A</vt:lpstr>
      <vt:lpstr>AF03.3.1._B</vt:lpstr>
      <vt:lpstr>AF03.3.1._C</vt:lpstr>
      <vt:lpstr>AF03.3.1._D</vt:lpstr>
      <vt:lpstr>AF03.3.1._E</vt:lpstr>
      <vt:lpstr>AF03.3.2._A</vt:lpstr>
      <vt:lpstr>AF03.3.2._B</vt:lpstr>
      <vt:lpstr>AF03.3.2._C</vt:lpstr>
      <vt:lpstr>AF03.3.2._D</vt:lpstr>
      <vt:lpstr>AF03.3.2._E</vt:lpstr>
      <vt:lpstr>AF03.3.3._A</vt:lpstr>
      <vt:lpstr>AF03.3.3._B</vt:lpstr>
      <vt:lpstr>AF03.3.3._C</vt:lpstr>
      <vt:lpstr>AF03.3.3._D</vt:lpstr>
      <vt:lpstr>AF03.3.3._E</vt:lpstr>
      <vt:lpstr>AF03.3.4._A</vt:lpstr>
      <vt:lpstr>AF03.3.4._B</vt:lpstr>
      <vt:lpstr>AF03.3.4._C</vt:lpstr>
      <vt:lpstr>AF03.3.4._D</vt:lpstr>
      <vt:lpstr>AF03.3.4._E</vt:lpstr>
      <vt:lpstr>AF03.3.5._A</vt:lpstr>
      <vt:lpstr>AF03.3.5._B</vt:lpstr>
      <vt:lpstr>AF03.3.5._C</vt:lpstr>
      <vt:lpstr>AF03.3.5._D</vt:lpstr>
      <vt:lpstr>AF03.3.5._E</vt:lpstr>
      <vt:lpstr>AF03.3.6._A</vt:lpstr>
      <vt:lpstr>AF03.3.6._B</vt:lpstr>
      <vt:lpstr>AF03.3.6._C</vt:lpstr>
      <vt:lpstr>AF03.3.6._D</vt:lpstr>
      <vt:lpstr>AF03.3.6._E</vt:lpstr>
      <vt:lpstr>AF03.3.7._A</vt:lpstr>
      <vt:lpstr>AF03.3.7._B</vt:lpstr>
      <vt:lpstr>AF03.3.7._C</vt:lpstr>
      <vt:lpstr>AF03.3.7._D</vt:lpstr>
      <vt:lpstr>AF03.3.7._E</vt:lpstr>
      <vt:lpstr>AF03.4._A</vt:lpstr>
      <vt:lpstr>AF03.4._B</vt:lpstr>
      <vt:lpstr>AF03.4._C</vt:lpstr>
      <vt:lpstr>AF03.4._D</vt:lpstr>
      <vt:lpstr>AF03.4._E</vt:lpstr>
      <vt:lpstr>AF04.1._A</vt:lpstr>
      <vt:lpstr>AF04.1._B</vt:lpstr>
      <vt:lpstr>AF04.1._C</vt:lpstr>
      <vt:lpstr>AF04.1._D</vt:lpstr>
      <vt:lpstr>AF04.1._E</vt:lpstr>
      <vt:lpstr>AF04.1.1._A</vt:lpstr>
      <vt:lpstr>AF04.1.1._B</vt:lpstr>
      <vt:lpstr>AF04.1.1._C</vt:lpstr>
      <vt:lpstr>AF04.1.1._D</vt:lpstr>
      <vt:lpstr>AF04.1.1._E</vt:lpstr>
      <vt:lpstr>AF04.1.2._A</vt:lpstr>
      <vt:lpstr>AF04.1.2._B</vt:lpstr>
      <vt:lpstr>AF04.1.2._C</vt:lpstr>
      <vt:lpstr>AF04.1.2._D</vt:lpstr>
      <vt:lpstr>AF04.1.2._E</vt:lpstr>
      <vt:lpstr>AF04.1.3._A</vt:lpstr>
      <vt:lpstr>AF04.1.3._B</vt:lpstr>
      <vt:lpstr>AF04.1.3._C</vt:lpstr>
      <vt:lpstr>AF04.1.3._D</vt:lpstr>
      <vt:lpstr>AF04.1.3._E</vt:lpstr>
      <vt:lpstr>AF04.1.4._A</vt:lpstr>
      <vt:lpstr>AF04.1.4._B</vt:lpstr>
      <vt:lpstr>AF04.1.4._C</vt:lpstr>
      <vt:lpstr>AF04.1.4._D</vt:lpstr>
      <vt:lpstr>AF04.1.4._E</vt:lpstr>
      <vt:lpstr>AF04.1.5._A</vt:lpstr>
      <vt:lpstr>AF04.1.5._B</vt:lpstr>
      <vt:lpstr>AF04.1.5._C</vt:lpstr>
      <vt:lpstr>AF04.1.5._D</vt:lpstr>
      <vt:lpstr>AF04.1.5._E</vt:lpstr>
      <vt:lpstr>AF04.1.6._A</vt:lpstr>
      <vt:lpstr>AF04.1.6._B</vt:lpstr>
      <vt:lpstr>AF04.1.6._C</vt:lpstr>
      <vt:lpstr>AF04.1.6._D</vt:lpstr>
      <vt:lpstr>AF04.1.6._E</vt:lpstr>
      <vt:lpstr>AF04.1.7._A</vt:lpstr>
      <vt:lpstr>AF04.1.7._B</vt:lpstr>
      <vt:lpstr>AF04.1.7._C</vt:lpstr>
      <vt:lpstr>AF04.1.7._D</vt:lpstr>
      <vt:lpstr>AF04.1.7._E</vt:lpstr>
      <vt:lpstr>AF04.2._A</vt:lpstr>
      <vt:lpstr>AF04.2._B</vt:lpstr>
      <vt:lpstr>AF04.2._C</vt:lpstr>
      <vt:lpstr>AF04.2._D</vt:lpstr>
      <vt:lpstr>AF04.2._E</vt:lpstr>
      <vt:lpstr>AF04.2.1._A</vt:lpstr>
      <vt:lpstr>AF04.2.1._B</vt:lpstr>
      <vt:lpstr>AF04.2.1._C</vt:lpstr>
      <vt:lpstr>AF04.2.1._D</vt:lpstr>
      <vt:lpstr>AF04.2.1._E</vt:lpstr>
      <vt:lpstr>AF04.2.2._A</vt:lpstr>
      <vt:lpstr>AF04.2.2._B</vt:lpstr>
      <vt:lpstr>AF04.2.2._C</vt:lpstr>
      <vt:lpstr>AF04.2.2._D</vt:lpstr>
      <vt:lpstr>AF04.2.2._E</vt:lpstr>
      <vt:lpstr>AF04.2.3._A</vt:lpstr>
      <vt:lpstr>AF04.2.3._B</vt:lpstr>
      <vt:lpstr>AF04.2.3._C</vt:lpstr>
      <vt:lpstr>AF04.2.3._D</vt:lpstr>
      <vt:lpstr>AF04.2.3._E</vt:lpstr>
      <vt:lpstr>AF04.3._A</vt:lpstr>
      <vt:lpstr>AF04.3._B</vt:lpstr>
      <vt:lpstr>AF04.3._C</vt:lpstr>
      <vt:lpstr>AF04.3._D</vt:lpstr>
      <vt:lpstr>AF04.3._E</vt:lpstr>
      <vt:lpstr>AF04.3.1._A</vt:lpstr>
      <vt:lpstr>AF04.3.1._B</vt:lpstr>
      <vt:lpstr>AF04.3.1._C</vt:lpstr>
      <vt:lpstr>AF04.3.1._D</vt:lpstr>
      <vt:lpstr>AF04.3.1._E</vt:lpstr>
      <vt:lpstr>AF04.3.2._A</vt:lpstr>
      <vt:lpstr>AF04.3.2._B</vt:lpstr>
      <vt:lpstr>AF04.3.2._C</vt:lpstr>
      <vt:lpstr>AF04.3.2._D</vt:lpstr>
      <vt:lpstr>AF04.3.2._E</vt:lpstr>
      <vt:lpstr>AF04.3.3._A</vt:lpstr>
      <vt:lpstr>AF04.3.3._B</vt:lpstr>
      <vt:lpstr>AF04.3.3._C</vt:lpstr>
      <vt:lpstr>AF04.3.3._D</vt:lpstr>
      <vt:lpstr>AF04.3.3._E</vt:lpstr>
      <vt:lpstr>AF04.3.4._A</vt:lpstr>
      <vt:lpstr>AF04.3.4._B</vt:lpstr>
      <vt:lpstr>AF04.3.4._C</vt:lpstr>
      <vt:lpstr>AF04.3.4._D</vt:lpstr>
      <vt:lpstr>AF04.3.4._E</vt:lpstr>
      <vt:lpstr>AF04.3.5._A</vt:lpstr>
      <vt:lpstr>AF04.3.5._B</vt:lpstr>
      <vt:lpstr>AF04.3.5._C</vt:lpstr>
      <vt:lpstr>AF04.3.5._D</vt:lpstr>
      <vt:lpstr>AF04.3.5._E</vt:lpstr>
      <vt:lpstr>AF04.3.6._A</vt:lpstr>
      <vt:lpstr>AF04.3.6._B</vt:lpstr>
      <vt:lpstr>AF04.3.6._C</vt:lpstr>
      <vt:lpstr>AF04.3.6._D</vt:lpstr>
      <vt:lpstr>AF04.3.6._E</vt:lpstr>
      <vt:lpstr>AF04.3.7._A</vt:lpstr>
      <vt:lpstr>AF04.3.7._B</vt:lpstr>
      <vt:lpstr>AF04.3.7._C</vt:lpstr>
      <vt:lpstr>AF04.3.7._D</vt:lpstr>
      <vt:lpstr>AF04.3.7._E</vt:lpstr>
      <vt:lpstr>AF04.4._A</vt:lpstr>
      <vt:lpstr>AF04.4._B</vt:lpstr>
      <vt:lpstr>AF04.4._C</vt:lpstr>
      <vt:lpstr>AF04.4._D</vt:lpstr>
      <vt:lpstr>AF04.4._E</vt:lpstr>
      <vt:lpstr>AF05.1._A</vt:lpstr>
      <vt:lpstr>AF05.1._B</vt:lpstr>
      <vt:lpstr>AF05.1._C</vt:lpstr>
      <vt:lpstr>AF05.1._D</vt:lpstr>
      <vt:lpstr>AF05.1._E</vt:lpstr>
      <vt:lpstr>AF05.1.1._A</vt:lpstr>
      <vt:lpstr>AF05.1.1._B</vt:lpstr>
      <vt:lpstr>AF05.1.1._C</vt:lpstr>
      <vt:lpstr>AF05.1.1._D</vt:lpstr>
      <vt:lpstr>AF05.1.1._E</vt:lpstr>
      <vt:lpstr>AF05.1.2._A</vt:lpstr>
      <vt:lpstr>AF05.1.2._B</vt:lpstr>
      <vt:lpstr>AF05.1.2._C</vt:lpstr>
      <vt:lpstr>AF05.1.2._D</vt:lpstr>
      <vt:lpstr>AF05.1.2._E</vt:lpstr>
      <vt:lpstr>AF05.1.3._A</vt:lpstr>
      <vt:lpstr>AF05.1.3._B</vt:lpstr>
      <vt:lpstr>AF05.1.3._C</vt:lpstr>
      <vt:lpstr>AF05.1.3._D</vt:lpstr>
      <vt:lpstr>AF05.1.3._E</vt:lpstr>
      <vt:lpstr>AF05.2._A</vt:lpstr>
      <vt:lpstr>AF05.2._B</vt:lpstr>
      <vt:lpstr>AF05.2._C</vt:lpstr>
      <vt:lpstr>AF05.2._D</vt:lpstr>
      <vt:lpstr>AF05.2._E</vt:lpstr>
      <vt:lpstr>AF05.2.1._A</vt:lpstr>
      <vt:lpstr>AF05.2.1._B</vt:lpstr>
      <vt:lpstr>AF05.2.1._C</vt:lpstr>
      <vt:lpstr>AF05.2.1._D</vt:lpstr>
      <vt:lpstr>AF05.2.1._E</vt:lpstr>
      <vt:lpstr>AF05.2.2._A</vt:lpstr>
      <vt:lpstr>AF05.2.2._B</vt:lpstr>
      <vt:lpstr>AF05.2.2._C</vt:lpstr>
      <vt:lpstr>AF05.2.2._D</vt:lpstr>
      <vt:lpstr>AF05.2.2._E</vt:lpstr>
      <vt:lpstr>AF05.2.3._A</vt:lpstr>
      <vt:lpstr>AF05.2.3._B</vt:lpstr>
      <vt:lpstr>AF05.2.3._C</vt:lpstr>
      <vt:lpstr>AF05.2.3._D</vt:lpstr>
      <vt:lpstr>AF05.2.3._E</vt:lpstr>
      <vt:lpstr>AF05.2.4._A</vt:lpstr>
      <vt:lpstr>AF05.2.4._B</vt:lpstr>
      <vt:lpstr>AF05.2.4._C</vt:lpstr>
      <vt:lpstr>AF05.2.4._D</vt:lpstr>
      <vt:lpstr>AF05.2.4._E</vt:lpstr>
      <vt:lpstr>AF05.2.5._A</vt:lpstr>
      <vt:lpstr>AF05.2.5._B</vt:lpstr>
      <vt:lpstr>AF05.2.5._C</vt:lpstr>
      <vt:lpstr>AF05.2.5._D</vt:lpstr>
      <vt:lpstr>AF05.2.5._E</vt:lpstr>
      <vt:lpstr>AF05.2.6._A</vt:lpstr>
      <vt:lpstr>AF05.2.6._B</vt:lpstr>
      <vt:lpstr>AF05.2.6._C</vt:lpstr>
      <vt:lpstr>AF05.2.6._D</vt:lpstr>
      <vt:lpstr>AF05.2.6._E</vt:lpstr>
      <vt:lpstr>AF05.2.7._A</vt:lpstr>
      <vt:lpstr>AF05.2.7._B</vt:lpstr>
      <vt:lpstr>AF05.2.7._C</vt:lpstr>
      <vt:lpstr>AF05.2.7._D</vt:lpstr>
      <vt:lpstr>AF05.2.7._E</vt:lpstr>
      <vt:lpstr>AF05.3._A</vt:lpstr>
      <vt:lpstr>AF05.3._B</vt:lpstr>
      <vt:lpstr>AF05.3._C</vt:lpstr>
      <vt:lpstr>AF05.3._D</vt:lpstr>
      <vt:lpstr>AF05.3._E</vt:lpstr>
      <vt:lpstr>AF06.1._A</vt:lpstr>
      <vt:lpstr>AF06.1._B</vt:lpstr>
      <vt:lpstr>AF06.1._C</vt:lpstr>
      <vt:lpstr>AF06.1._D</vt:lpstr>
      <vt:lpstr>AF06.1._E</vt:lpstr>
      <vt:lpstr>AF06.1._F</vt:lpstr>
      <vt:lpstr>AF06.1._G</vt:lpstr>
      <vt:lpstr>AF06.1._H</vt:lpstr>
      <vt:lpstr>AF06.1.1._A</vt:lpstr>
      <vt:lpstr>AF06.1.1._B</vt:lpstr>
      <vt:lpstr>AF06.1.1._C</vt:lpstr>
      <vt:lpstr>AF06.1.1._D</vt:lpstr>
      <vt:lpstr>AF06.1.1._E</vt:lpstr>
      <vt:lpstr>AF06.1.1._F</vt:lpstr>
      <vt:lpstr>AF06.1.1._G</vt:lpstr>
      <vt:lpstr>AF06.1.1._H</vt:lpstr>
      <vt:lpstr>AF06.1.2._A</vt:lpstr>
      <vt:lpstr>AF06.1.2._B</vt:lpstr>
      <vt:lpstr>AF06.1.2._C</vt:lpstr>
      <vt:lpstr>AF06.1.2._D</vt:lpstr>
      <vt:lpstr>AF06.1.2._E</vt:lpstr>
      <vt:lpstr>AF06.1.2._F</vt:lpstr>
      <vt:lpstr>AF06.1.2._G</vt:lpstr>
      <vt:lpstr>AF06.1.2._H</vt:lpstr>
      <vt:lpstr>AF06.1.3._A</vt:lpstr>
      <vt:lpstr>AF06.1.3._B</vt:lpstr>
      <vt:lpstr>AF06.1.3._C</vt:lpstr>
      <vt:lpstr>AF06.1.3._D</vt:lpstr>
      <vt:lpstr>AF06.1.3._E</vt:lpstr>
      <vt:lpstr>AF06.1.3._F</vt:lpstr>
      <vt:lpstr>AF06.1.3._G</vt:lpstr>
      <vt:lpstr>AF06.1.3._H</vt:lpstr>
      <vt:lpstr>AF06.2._A</vt:lpstr>
      <vt:lpstr>AF06.2._B</vt:lpstr>
      <vt:lpstr>AF06.2._C</vt:lpstr>
      <vt:lpstr>AF06.2._D</vt:lpstr>
      <vt:lpstr>AF06.2._E</vt:lpstr>
      <vt:lpstr>AF06.2._F</vt:lpstr>
      <vt:lpstr>AF06.2._G</vt:lpstr>
      <vt:lpstr>AF06.2._H</vt:lpstr>
      <vt:lpstr>AF06.2.1._A</vt:lpstr>
      <vt:lpstr>AF06.2.1._B</vt:lpstr>
      <vt:lpstr>AF06.2.1._C</vt:lpstr>
      <vt:lpstr>AF06.2.1._D</vt:lpstr>
      <vt:lpstr>AF06.2.1._E</vt:lpstr>
      <vt:lpstr>AF06.2.1._F</vt:lpstr>
      <vt:lpstr>AF06.2.1._G</vt:lpstr>
      <vt:lpstr>AF06.2.1._H</vt:lpstr>
      <vt:lpstr>AF06.2.2._A</vt:lpstr>
      <vt:lpstr>AF06.2.2._B</vt:lpstr>
      <vt:lpstr>AF06.2.2._C</vt:lpstr>
      <vt:lpstr>AF06.2.2._D</vt:lpstr>
      <vt:lpstr>AF06.2.2._E</vt:lpstr>
      <vt:lpstr>AF06.2.2._F</vt:lpstr>
      <vt:lpstr>AF06.2.2._G</vt:lpstr>
      <vt:lpstr>AF06.2.2._H</vt:lpstr>
      <vt:lpstr>AF06.2.3._A</vt:lpstr>
      <vt:lpstr>AF06.2.3._B</vt:lpstr>
      <vt:lpstr>AF06.2.3._C</vt:lpstr>
      <vt:lpstr>AF06.2.3._D</vt:lpstr>
      <vt:lpstr>AF06.2.3._E</vt:lpstr>
      <vt:lpstr>AF06.2.3._F</vt:lpstr>
      <vt:lpstr>AF06.2.3._G</vt:lpstr>
      <vt:lpstr>AF06.2.3._H</vt:lpstr>
      <vt:lpstr>AF06.3._A</vt:lpstr>
      <vt:lpstr>AF06.3._B</vt:lpstr>
      <vt:lpstr>AF06.3._C</vt:lpstr>
      <vt:lpstr>AF06.3._D</vt:lpstr>
      <vt:lpstr>AF06.3._E</vt:lpstr>
      <vt:lpstr>AF06.3._F</vt:lpstr>
      <vt:lpstr>AF06.3._G</vt:lpstr>
      <vt:lpstr>AF06.3._H</vt:lpstr>
      <vt:lpstr>AF06.3.1._A</vt:lpstr>
      <vt:lpstr>AF06.3.1._B</vt:lpstr>
      <vt:lpstr>AF06.3.1._C</vt:lpstr>
      <vt:lpstr>AF06.3.1._D</vt:lpstr>
      <vt:lpstr>AF06.3.1._E</vt:lpstr>
      <vt:lpstr>AF06.3.1._F</vt:lpstr>
      <vt:lpstr>AF06.3.1._G</vt:lpstr>
      <vt:lpstr>AF06.3.1._H</vt:lpstr>
      <vt:lpstr>AF06.3.2._A</vt:lpstr>
      <vt:lpstr>AF06.3.2._B</vt:lpstr>
      <vt:lpstr>AF06.3.2._C</vt:lpstr>
      <vt:lpstr>AF06.3.2._D</vt:lpstr>
      <vt:lpstr>AF06.3.2._E</vt:lpstr>
      <vt:lpstr>AF06.3.2._F</vt:lpstr>
      <vt:lpstr>AF06.3.2._G</vt:lpstr>
      <vt:lpstr>AF06.3.2._H</vt:lpstr>
      <vt:lpstr>AF06.4._A</vt:lpstr>
      <vt:lpstr>AF06.4._B</vt:lpstr>
      <vt:lpstr>AF06.4._C</vt:lpstr>
      <vt:lpstr>AF06.4._D</vt:lpstr>
      <vt:lpstr>AF06.4._E</vt:lpstr>
      <vt:lpstr>AF06.4._F</vt:lpstr>
      <vt:lpstr>AF06.4._G</vt:lpstr>
      <vt:lpstr>AF06.4._H</vt:lpstr>
      <vt:lpstr>AF06.5._A</vt:lpstr>
      <vt:lpstr>AF06.5._B</vt:lpstr>
      <vt:lpstr>AF06.5._C</vt:lpstr>
      <vt:lpstr>AF06.5._D</vt:lpstr>
      <vt:lpstr>AF06.5._E</vt:lpstr>
      <vt:lpstr>AF06.5._F</vt:lpstr>
      <vt:lpstr>AF06.5._G</vt:lpstr>
      <vt:lpstr>AF06.5._H</vt:lpstr>
      <vt:lpstr>AF07.1._A</vt:lpstr>
      <vt:lpstr>AF07.1._B</vt:lpstr>
      <vt:lpstr>AF07.1._C</vt:lpstr>
      <vt:lpstr>AF07.1._D</vt:lpstr>
      <vt:lpstr>AF07.1._E</vt:lpstr>
      <vt:lpstr>AF07.1._F</vt:lpstr>
      <vt:lpstr>AF07.1._G</vt:lpstr>
      <vt:lpstr>AF07.1._H</vt:lpstr>
      <vt:lpstr>AF07.1.1._A</vt:lpstr>
      <vt:lpstr>AF07.1.1._B</vt:lpstr>
      <vt:lpstr>AF07.1.1._C</vt:lpstr>
      <vt:lpstr>AF07.1.1._D</vt:lpstr>
      <vt:lpstr>AF07.1.1._E</vt:lpstr>
      <vt:lpstr>AF07.1.1._F</vt:lpstr>
      <vt:lpstr>AF07.1.1._G</vt:lpstr>
      <vt:lpstr>AF07.1.1._H</vt:lpstr>
      <vt:lpstr>AF07.1.2._A</vt:lpstr>
      <vt:lpstr>AF07.1.2._B</vt:lpstr>
      <vt:lpstr>AF07.1.2._C</vt:lpstr>
      <vt:lpstr>AF07.1.2._D</vt:lpstr>
      <vt:lpstr>AF07.1.2._E</vt:lpstr>
      <vt:lpstr>AF07.1.2._F</vt:lpstr>
      <vt:lpstr>AF07.1.2._G</vt:lpstr>
      <vt:lpstr>AF07.1.2._H</vt:lpstr>
      <vt:lpstr>AF07.1.3._A</vt:lpstr>
      <vt:lpstr>AF07.1.3._B</vt:lpstr>
      <vt:lpstr>AF07.1.3._C</vt:lpstr>
      <vt:lpstr>AF07.1.3._D</vt:lpstr>
      <vt:lpstr>AF07.1.3._E</vt:lpstr>
      <vt:lpstr>AF07.1.3._F</vt:lpstr>
      <vt:lpstr>AF07.1.3._G</vt:lpstr>
      <vt:lpstr>AF07.1.3._H</vt:lpstr>
      <vt:lpstr>AF07.1.4._A</vt:lpstr>
      <vt:lpstr>AF07.1.4._B</vt:lpstr>
      <vt:lpstr>AF07.1.4._C</vt:lpstr>
      <vt:lpstr>AF07.1.4._D</vt:lpstr>
      <vt:lpstr>AF07.1.4._E</vt:lpstr>
      <vt:lpstr>AF07.1.4._F</vt:lpstr>
      <vt:lpstr>AF07.1.4._G</vt:lpstr>
      <vt:lpstr>AF07.1.4._H</vt:lpstr>
      <vt:lpstr>AF07.2._A</vt:lpstr>
      <vt:lpstr>AF07.2._B</vt:lpstr>
      <vt:lpstr>AF07.2._C</vt:lpstr>
      <vt:lpstr>AF07.2._D</vt:lpstr>
      <vt:lpstr>AF07.2._E</vt:lpstr>
      <vt:lpstr>AF07.2._F</vt:lpstr>
      <vt:lpstr>AF07.2._G</vt:lpstr>
      <vt:lpstr>AF07.2._H</vt:lpstr>
      <vt:lpstr>AF07.2.1._A</vt:lpstr>
      <vt:lpstr>AF07.2.1._B</vt:lpstr>
      <vt:lpstr>AF07.2.1._C</vt:lpstr>
      <vt:lpstr>AF07.2.1._D</vt:lpstr>
      <vt:lpstr>AF07.2.1._E</vt:lpstr>
      <vt:lpstr>AF07.2.1._F</vt:lpstr>
      <vt:lpstr>AF07.2.1._G</vt:lpstr>
      <vt:lpstr>AF07.2.1._H</vt:lpstr>
      <vt:lpstr>AF07.2.2._A</vt:lpstr>
      <vt:lpstr>AF07.2.2._B</vt:lpstr>
      <vt:lpstr>AF07.2.2._C</vt:lpstr>
      <vt:lpstr>AF07.2.2._D</vt:lpstr>
      <vt:lpstr>AF07.2.2._E</vt:lpstr>
      <vt:lpstr>AF07.2.2._F</vt:lpstr>
      <vt:lpstr>AF07.2.2._G</vt:lpstr>
      <vt:lpstr>AF07.2.2._H</vt:lpstr>
      <vt:lpstr>AF07.2.3._A</vt:lpstr>
      <vt:lpstr>AF07.2.3._B</vt:lpstr>
      <vt:lpstr>AF07.2.3._C</vt:lpstr>
      <vt:lpstr>AF07.2.3._D</vt:lpstr>
      <vt:lpstr>AF07.2.3._E</vt:lpstr>
      <vt:lpstr>AF07.2.3._F</vt:lpstr>
      <vt:lpstr>AF07.2.3._G</vt:lpstr>
      <vt:lpstr>AF07.2.3._H</vt:lpstr>
      <vt:lpstr>AF07.3._A</vt:lpstr>
      <vt:lpstr>AF07.3._B</vt:lpstr>
      <vt:lpstr>AF07.3._C</vt:lpstr>
      <vt:lpstr>AF07.3._D</vt:lpstr>
      <vt:lpstr>AF07.3._E</vt:lpstr>
      <vt:lpstr>AF07.3._F</vt:lpstr>
      <vt:lpstr>AF07.3._G</vt:lpstr>
      <vt:lpstr>AF07.3._H</vt:lpstr>
      <vt:lpstr>AF07.3.1._A</vt:lpstr>
      <vt:lpstr>AF07.3.1._B</vt:lpstr>
      <vt:lpstr>AF07.3.1._C</vt:lpstr>
      <vt:lpstr>AF07.3.1._D</vt:lpstr>
      <vt:lpstr>AF07.3.1._E</vt:lpstr>
      <vt:lpstr>AF07.3.1._F</vt:lpstr>
      <vt:lpstr>AF07.3.1._G</vt:lpstr>
      <vt:lpstr>AF07.3.1._H</vt:lpstr>
      <vt:lpstr>AF07.3.2._A</vt:lpstr>
      <vt:lpstr>AF07.3.2._B</vt:lpstr>
      <vt:lpstr>AF07.3.2._C</vt:lpstr>
      <vt:lpstr>AF07.3.2._D</vt:lpstr>
      <vt:lpstr>AF07.3.2._E</vt:lpstr>
      <vt:lpstr>AF07.3.2._F</vt:lpstr>
      <vt:lpstr>AF07.3.2._G</vt:lpstr>
      <vt:lpstr>AF07.3.2._H</vt:lpstr>
      <vt:lpstr>AF07.3.3._A</vt:lpstr>
      <vt:lpstr>AF07.3.3._B</vt:lpstr>
      <vt:lpstr>AF07.3.3._C</vt:lpstr>
      <vt:lpstr>AF07.3.3._D</vt:lpstr>
      <vt:lpstr>AF07.3.3._E</vt:lpstr>
      <vt:lpstr>AF07.3.3._F</vt:lpstr>
      <vt:lpstr>AF07.3.3._G</vt:lpstr>
      <vt:lpstr>AF07.3.3._H</vt:lpstr>
      <vt:lpstr>AF07.3.4._A</vt:lpstr>
      <vt:lpstr>AF07.3.4._B</vt:lpstr>
      <vt:lpstr>AF07.3.4._C</vt:lpstr>
      <vt:lpstr>AF07.3.4._D</vt:lpstr>
      <vt:lpstr>AF07.3.4._E</vt:lpstr>
      <vt:lpstr>AF07.3.4._F</vt:lpstr>
      <vt:lpstr>AF07.3.4._G</vt:lpstr>
      <vt:lpstr>AF07.3.4._H</vt:lpstr>
      <vt:lpstr>AF07.3.5._A</vt:lpstr>
      <vt:lpstr>AF07.3.5._B</vt:lpstr>
      <vt:lpstr>AF07.3.5._C</vt:lpstr>
      <vt:lpstr>AF07.3.5._D</vt:lpstr>
      <vt:lpstr>AF07.3.5._E</vt:lpstr>
      <vt:lpstr>AF07.3.5._F</vt:lpstr>
      <vt:lpstr>AF07.3.5._G</vt:lpstr>
      <vt:lpstr>AF07.3.5._H</vt:lpstr>
      <vt:lpstr>AF07.3.6._A</vt:lpstr>
      <vt:lpstr>AF07.3.6._B</vt:lpstr>
      <vt:lpstr>AF07.3.6._C</vt:lpstr>
      <vt:lpstr>AF07.3.6._D</vt:lpstr>
      <vt:lpstr>AF07.3.6._E</vt:lpstr>
      <vt:lpstr>AF07.3.6._F</vt:lpstr>
      <vt:lpstr>AF07.3.6._G</vt:lpstr>
      <vt:lpstr>AF07.3.6._H</vt:lpstr>
      <vt:lpstr>AF07.3.7._A</vt:lpstr>
      <vt:lpstr>AF07.3.7._B</vt:lpstr>
      <vt:lpstr>AF07.3.7._C</vt:lpstr>
      <vt:lpstr>AF07.3.7._D</vt:lpstr>
      <vt:lpstr>AF07.3.7._E</vt:lpstr>
      <vt:lpstr>AF07.3.7._F</vt:lpstr>
      <vt:lpstr>AF07.3.7._G</vt:lpstr>
      <vt:lpstr>AF07.3.7._H</vt:lpstr>
      <vt:lpstr>AF07.4._A</vt:lpstr>
      <vt:lpstr>AF07.4._B</vt:lpstr>
      <vt:lpstr>AF07.4._C</vt:lpstr>
      <vt:lpstr>AF07.4._D</vt:lpstr>
      <vt:lpstr>AF07.4._E</vt:lpstr>
      <vt:lpstr>AF07.4._F</vt:lpstr>
      <vt:lpstr>AF07.4._G</vt:lpstr>
      <vt:lpstr>AF07.4._H</vt:lpstr>
      <vt:lpstr>AF07.4.1._A</vt:lpstr>
      <vt:lpstr>AF07.4.1._B</vt:lpstr>
      <vt:lpstr>AF07.4.1._C</vt:lpstr>
      <vt:lpstr>AF07.4.1._D</vt:lpstr>
      <vt:lpstr>AF07.4.1._E</vt:lpstr>
      <vt:lpstr>AF07.4.1._F</vt:lpstr>
      <vt:lpstr>AF07.4.1._G</vt:lpstr>
      <vt:lpstr>AF07.4.1._H</vt:lpstr>
      <vt:lpstr>AF07.4.2._A</vt:lpstr>
      <vt:lpstr>AF07.4.2._B</vt:lpstr>
      <vt:lpstr>AF07.4.2._C</vt:lpstr>
      <vt:lpstr>AF07.4.2._D</vt:lpstr>
      <vt:lpstr>AF07.4.2._E</vt:lpstr>
      <vt:lpstr>AF07.4.2._F</vt:lpstr>
      <vt:lpstr>AF07.4.2._G</vt:lpstr>
      <vt:lpstr>AF07.4.2._H</vt:lpstr>
      <vt:lpstr>AF07.4.3._A</vt:lpstr>
      <vt:lpstr>AF07.4.3._B</vt:lpstr>
      <vt:lpstr>AF07.4.3._C</vt:lpstr>
      <vt:lpstr>AF07.4.3._D</vt:lpstr>
      <vt:lpstr>AF07.4.3._E</vt:lpstr>
      <vt:lpstr>AF07.4.3._F</vt:lpstr>
      <vt:lpstr>AF07.4.3._G</vt:lpstr>
      <vt:lpstr>AF07.4.3._H</vt:lpstr>
      <vt:lpstr>AF07.4.4._A</vt:lpstr>
      <vt:lpstr>AF07.4.4._B</vt:lpstr>
      <vt:lpstr>AF07.4.4._C</vt:lpstr>
      <vt:lpstr>AF07.4.4._D</vt:lpstr>
      <vt:lpstr>AF07.4.4._E</vt:lpstr>
      <vt:lpstr>AF07.4.4._F</vt:lpstr>
      <vt:lpstr>AF07.4.4._G</vt:lpstr>
      <vt:lpstr>AF07.4.4._H</vt:lpstr>
      <vt:lpstr>AF07.4.5._A</vt:lpstr>
      <vt:lpstr>AF07.4.5._B</vt:lpstr>
      <vt:lpstr>AF07.4.5._C</vt:lpstr>
      <vt:lpstr>AF07.4.5._D</vt:lpstr>
      <vt:lpstr>AF07.4.5._E</vt:lpstr>
      <vt:lpstr>AF07.4.5._F</vt:lpstr>
      <vt:lpstr>AF07.4.5._G</vt:lpstr>
      <vt:lpstr>AF07.4.5._H</vt:lpstr>
      <vt:lpstr>AF07.4.6._A</vt:lpstr>
      <vt:lpstr>AF07.4.6._B</vt:lpstr>
      <vt:lpstr>AF07.4.6._C</vt:lpstr>
      <vt:lpstr>AF07.4.6._D</vt:lpstr>
      <vt:lpstr>AF07.4.6._E</vt:lpstr>
      <vt:lpstr>AF07.4.6._F</vt:lpstr>
      <vt:lpstr>AF07.4.6._G</vt:lpstr>
      <vt:lpstr>AF07.4.6._H</vt:lpstr>
      <vt:lpstr>AF07.4.7._A</vt:lpstr>
      <vt:lpstr>AF07.4.7._B</vt:lpstr>
      <vt:lpstr>AF07.4.7._C</vt:lpstr>
      <vt:lpstr>AF07.4.7._D</vt:lpstr>
      <vt:lpstr>AF07.4.7._E</vt:lpstr>
      <vt:lpstr>AF07.4.7._F</vt:lpstr>
      <vt:lpstr>AF07.4.7._G</vt:lpstr>
      <vt:lpstr>AF07.4.7._H</vt:lpstr>
      <vt:lpstr>AF07.4.8._A</vt:lpstr>
      <vt:lpstr>AF07.4.8._B</vt:lpstr>
      <vt:lpstr>AF07.4.8._C</vt:lpstr>
      <vt:lpstr>AF07.4.8._D</vt:lpstr>
      <vt:lpstr>AF07.4.8._E</vt:lpstr>
      <vt:lpstr>AF07.4.8._F</vt:lpstr>
      <vt:lpstr>AF07.4.8._G</vt:lpstr>
      <vt:lpstr>AF07.4.8._H</vt:lpstr>
      <vt:lpstr>AF07.4.9._A</vt:lpstr>
      <vt:lpstr>AF07.4.9._B</vt:lpstr>
      <vt:lpstr>AF07.4.9._C</vt:lpstr>
      <vt:lpstr>AF07.4.9._D</vt:lpstr>
      <vt:lpstr>AF07.4.9._E</vt:lpstr>
      <vt:lpstr>AF07.4.9._F</vt:lpstr>
      <vt:lpstr>AF07.4.9._G</vt:lpstr>
      <vt:lpstr>AF07.4.9._H</vt:lpstr>
      <vt:lpstr>AF07.5._A</vt:lpstr>
      <vt:lpstr>AF07.5._B</vt:lpstr>
      <vt:lpstr>AF07.5._C</vt:lpstr>
      <vt:lpstr>AF07.5._D</vt:lpstr>
      <vt:lpstr>AF07.5._E</vt:lpstr>
      <vt:lpstr>AF07.5._F</vt:lpstr>
      <vt:lpstr>AF07.5._G</vt:lpstr>
      <vt:lpstr>AF07.5._H</vt:lpstr>
      <vt:lpstr>AF08.1._A</vt:lpstr>
      <vt:lpstr>AF08.1._B</vt:lpstr>
      <vt:lpstr>AF08.1._C</vt:lpstr>
      <vt:lpstr>AF08.1._D</vt:lpstr>
      <vt:lpstr>AF08.1._E</vt:lpstr>
      <vt:lpstr>AF08.1._F</vt:lpstr>
      <vt:lpstr>AF08.1._G</vt:lpstr>
      <vt:lpstr>AF08.1._H</vt:lpstr>
      <vt:lpstr>AF08.1._I</vt:lpstr>
      <vt:lpstr>AF08.1.1._A</vt:lpstr>
      <vt:lpstr>AF08.1.1._B</vt:lpstr>
      <vt:lpstr>AF08.1.1._C</vt:lpstr>
      <vt:lpstr>AF08.1.1._D</vt:lpstr>
      <vt:lpstr>AF08.1.1._E</vt:lpstr>
      <vt:lpstr>AF08.1.1._F</vt:lpstr>
      <vt:lpstr>AF08.1.1._G</vt:lpstr>
      <vt:lpstr>AF08.1.1._H</vt:lpstr>
      <vt:lpstr>AF08.1.1._I</vt:lpstr>
      <vt:lpstr>AF08.1.2._A</vt:lpstr>
      <vt:lpstr>AF08.1.2._B</vt:lpstr>
      <vt:lpstr>AF08.1.2._C</vt:lpstr>
      <vt:lpstr>AF08.1.2._D</vt:lpstr>
      <vt:lpstr>AF08.1.2._E</vt:lpstr>
      <vt:lpstr>AF08.1.2._F</vt:lpstr>
      <vt:lpstr>AF08.1.2._G</vt:lpstr>
      <vt:lpstr>AF08.1.2._H</vt:lpstr>
      <vt:lpstr>AF08.1.2._I</vt:lpstr>
      <vt:lpstr>AF08.1.3._A</vt:lpstr>
      <vt:lpstr>AF08.1.3._B</vt:lpstr>
      <vt:lpstr>AF08.1.3._C</vt:lpstr>
      <vt:lpstr>AF08.1.3._D</vt:lpstr>
      <vt:lpstr>AF08.1.3._E</vt:lpstr>
      <vt:lpstr>AF08.1.3._F</vt:lpstr>
      <vt:lpstr>AF08.1.3._G</vt:lpstr>
      <vt:lpstr>AF08.1.3._H</vt:lpstr>
      <vt:lpstr>AF08.1.3._I</vt:lpstr>
      <vt:lpstr>AF08.2._A</vt:lpstr>
      <vt:lpstr>AF08.2._B</vt:lpstr>
      <vt:lpstr>AF08.2._C</vt:lpstr>
      <vt:lpstr>AF08.2._D</vt:lpstr>
      <vt:lpstr>AF08.2._E</vt:lpstr>
      <vt:lpstr>AF08.2._F</vt:lpstr>
      <vt:lpstr>AF08.2._G</vt:lpstr>
      <vt:lpstr>AF08.2._H</vt:lpstr>
      <vt:lpstr>AF08.2._I</vt:lpstr>
      <vt:lpstr>AF08.2.1._A</vt:lpstr>
      <vt:lpstr>AF08.2.1._B</vt:lpstr>
      <vt:lpstr>AF08.2.1._C</vt:lpstr>
      <vt:lpstr>AF08.2.1._D</vt:lpstr>
      <vt:lpstr>AF08.2.1._E</vt:lpstr>
      <vt:lpstr>AF08.2.1._F</vt:lpstr>
      <vt:lpstr>AF08.2.1._G</vt:lpstr>
      <vt:lpstr>AF08.2.1._H</vt:lpstr>
      <vt:lpstr>AF08.2.1._I</vt:lpstr>
      <vt:lpstr>AF08.2.2._A</vt:lpstr>
      <vt:lpstr>AF08.2.2._B</vt:lpstr>
      <vt:lpstr>AF08.2.2._C</vt:lpstr>
      <vt:lpstr>AF08.2.2._D</vt:lpstr>
      <vt:lpstr>AF08.2.2._E</vt:lpstr>
      <vt:lpstr>AF08.2.2._F</vt:lpstr>
      <vt:lpstr>AF08.2.2._G</vt:lpstr>
      <vt:lpstr>AF08.2.2._H</vt:lpstr>
      <vt:lpstr>AF08.2.2._I</vt:lpstr>
      <vt:lpstr>AF08.2.3._A</vt:lpstr>
      <vt:lpstr>AF08.2.3._B</vt:lpstr>
      <vt:lpstr>AF08.2.3._C</vt:lpstr>
      <vt:lpstr>AF08.2.3._D</vt:lpstr>
      <vt:lpstr>AF08.2.3._E</vt:lpstr>
      <vt:lpstr>AF08.2.3._F</vt:lpstr>
      <vt:lpstr>AF08.2.3._G</vt:lpstr>
      <vt:lpstr>AF08.2.3._H</vt:lpstr>
      <vt:lpstr>AF08.2.3._I</vt:lpstr>
      <vt:lpstr>AF08.3._A</vt:lpstr>
      <vt:lpstr>AF08.3._B</vt:lpstr>
      <vt:lpstr>AF08.3._C</vt:lpstr>
      <vt:lpstr>AF08.3._D</vt:lpstr>
      <vt:lpstr>AF08.3._E</vt:lpstr>
      <vt:lpstr>AF08.3._F</vt:lpstr>
      <vt:lpstr>AF08.3._G</vt:lpstr>
      <vt:lpstr>AF08.3._H</vt:lpstr>
      <vt:lpstr>AF08.3._I</vt:lpstr>
      <vt:lpstr>AF08.3.1._A</vt:lpstr>
      <vt:lpstr>AF08.3.1._B</vt:lpstr>
      <vt:lpstr>AF08.3.1._C</vt:lpstr>
      <vt:lpstr>AF08.3.1._D</vt:lpstr>
      <vt:lpstr>AF08.3.1._E</vt:lpstr>
      <vt:lpstr>AF08.3.1._F</vt:lpstr>
      <vt:lpstr>AF08.3.1._G</vt:lpstr>
      <vt:lpstr>AF08.3.1._H</vt:lpstr>
      <vt:lpstr>AF08.3.1._I</vt:lpstr>
      <vt:lpstr>AF08.3.2._A</vt:lpstr>
      <vt:lpstr>AF08.3.2._B</vt:lpstr>
      <vt:lpstr>AF08.3.2._C</vt:lpstr>
      <vt:lpstr>AF08.3.2._D</vt:lpstr>
      <vt:lpstr>AF08.3.2._E</vt:lpstr>
      <vt:lpstr>AF08.3.2._F</vt:lpstr>
      <vt:lpstr>AF08.3.2._G</vt:lpstr>
      <vt:lpstr>AF08.3.2._H</vt:lpstr>
      <vt:lpstr>AF08.3.2._I</vt:lpstr>
      <vt:lpstr>AF08.3.3._A</vt:lpstr>
      <vt:lpstr>AF08.3.3._B</vt:lpstr>
      <vt:lpstr>AF08.3.3._C</vt:lpstr>
      <vt:lpstr>AF08.3.3._D</vt:lpstr>
      <vt:lpstr>AF08.3.3._E</vt:lpstr>
      <vt:lpstr>AF08.3.3._F</vt:lpstr>
      <vt:lpstr>AF08.3.3._G</vt:lpstr>
      <vt:lpstr>AF08.3.3._H</vt:lpstr>
      <vt:lpstr>AF08.3.3._I</vt:lpstr>
      <vt:lpstr>AF08.4._A</vt:lpstr>
      <vt:lpstr>AF08.4._B</vt:lpstr>
      <vt:lpstr>AF08.4._C</vt:lpstr>
      <vt:lpstr>AF08.4._D</vt:lpstr>
      <vt:lpstr>AF08.4._E</vt:lpstr>
      <vt:lpstr>AF08.4._F</vt:lpstr>
      <vt:lpstr>AF08.4._G</vt:lpstr>
      <vt:lpstr>AF08.4._H</vt:lpstr>
      <vt:lpstr>AF08.4._I</vt:lpstr>
      <vt:lpstr>AF08.4.1._A</vt:lpstr>
      <vt:lpstr>AF08.4.1._B</vt:lpstr>
      <vt:lpstr>AF08.4.1._C</vt:lpstr>
      <vt:lpstr>AF08.4.1._D</vt:lpstr>
      <vt:lpstr>AF08.4.1._E</vt:lpstr>
      <vt:lpstr>AF08.4.1._F</vt:lpstr>
      <vt:lpstr>AF08.4.1._G</vt:lpstr>
      <vt:lpstr>AF08.4.1._H</vt:lpstr>
      <vt:lpstr>AF08.4.1._I</vt:lpstr>
      <vt:lpstr>AF08.4.2._A</vt:lpstr>
      <vt:lpstr>AF08.4.2._B</vt:lpstr>
      <vt:lpstr>AF08.4.2._C</vt:lpstr>
      <vt:lpstr>AF08.4.2._D</vt:lpstr>
      <vt:lpstr>AF08.4.2._E</vt:lpstr>
      <vt:lpstr>AF08.4.2._F</vt:lpstr>
      <vt:lpstr>AF08.4.2._G</vt:lpstr>
      <vt:lpstr>AF08.4.2._H</vt:lpstr>
      <vt:lpstr>AF08.4.2._I</vt:lpstr>
      <vt:lpstr>AF08.4.3._A</vt:lpstr>
      <vt:lpstr>AF08.4.3._B</vt:lpstr>
      <vt:lpstr>AF08.4.3._C</vt:lpstr>
      <vt:lpstr>AF08.4.3._D</vt:lpstr>
      <vt:lpstr>AF08.4.3._E</vt:lpstr>
      <vt:lpstr>AF08.4.3._F</vt:lpstr>
      <vt:lpstr>AF08.4.3._G</vt:lpstr>
      <vt:lpstr>AF08.4.3._H</vt:lpstr>
      <vt:lpstr>AF08.4.3._I</vt:lpstr>
      <vt:lpstr>AF08.5._A</vt:lpstr>
      <vt:lpstr>AF08.5._B</vt:lpstr>
      <vt:lpstr>AF08.5._C</vt:lpstr>
      <vt:lpstr>AF08.5._D</vt:lpstr>
      <vt:lpstr>AF08.5._E</vt:lpstr>
      <vt:lpstr>AF08.5._F</vt:lpstr>
      <vt:lpstr>AF08.5._G</vt:lpstr>
      <vt:lpstr>AF08.5._H</vt:lpstr>
      <vt:lpstr>AF08.5._I</vt:lpstr>
      <vt:lpstr>AF08.5.1._A</vt:lpstr>
      <vt:lpstr>AF08.5.1._B</vt:lpstr>
      <vt:lpstr>AF08.5.1._C</vt:lpstr>
      <vt:lpstr>AF08.5.1._D</vt:lpstr>
      <vt:lpstr>AF08.5.1._E</vt:lpstr>
      <vt:lpstr>AF08.5.1._F</vt:lpstr>
      <vt:lpstr>AF08.5.1._G</vt:lpstr>
      <vt:lpstr>AF08.5.1._H</vt:lpstr>
      <vt:lpstr>AF08.5.1._I</vt:lpstr>
      <vt:lpstr>AF08.5.2._A</vt:lpstr>
      <vt:lpstr>AF08.5.2._B</vt:lpstr>
      <vt:lpstr>AF08.5.2._C</vt:lpstr>
      <vt:lpstr>AF08.5.2._D</vt:lpstr>
      <vt:lpstr>AF08.5.2._E</vt:lpstr>
      <vt:lpstr>AF08.5.2._F</vt:lpstr>
      <vt:lpstr>AF08.5.2._G</vt:lpstr>
      <vt:lpstr>AF08.5.2._H</vt:lpstr>
      <vt:lpstr>AF08.5.2._I</vt:lpstr>
      <vt:lpstr>AF08.6._A</vt:lpstr>
      <vt:lpstr>AF08.6._B</vt:lpstr>
      <vt:lpstr>AF08.6._C</vt:lpstr>
      <vt:lpstr>AF08.6._D</vt:lpstr>
      <vt:lpstr>AF08.6._E</vt:lpstr>
      <vt:lpstr>AF08.6._F</vt:lpstr>
      <vt:lpstr>AF08.6._G</vt:lpstr>
      <vt:lpstr>AF08.6._H</vt:lpstr>
      <vt:lpstr>AF08.6._I</vt:lpstr>
      <vt:lpstr>AF09.1._A</vt:lpstr>
      <vt:lpstr>AF09.1.1._A</vt:lpstr>
      <vt:lpstr>AF09.1.2._A</vt:lpstr>
      <vt:lpstr>AF09.1.3._A</vt:lpstr>
      <vt:lpstr>AF09.1.4._A</vt:lpstr>
      <vt:lpstr>AF09.1.5._A</vt:lpstr>
      <vt:lpstr>AF09.2._A</vt:lpstr>
      <vt:lpstr>AF09.3._A</vt:lpstr>
      <vt:lpstr>AF09.4._A</vt:lpstr>
      <vt:lpstr>AF09.5._A</vt:lpstr>
      <vt:lpstr>AF09.6._A</vt:lpstr>
      <vt:lpstr>AF09.6.1._A</vt:lpstr>
      <vt:lpstr>AF09.6.2._A</vt:lpstr>
      <vt:lpstr>AF09.6.3._A</vt:lpstr>
      <vt:lpstr>AF09.6.4._A</vt:lpstr>
      <vt:lpstr>AF09.6.5._A</vt:lpstr>
      <vt:lpstr>AF09.7._A</vt:lpstr>
      <vt:lpstr>AF09.7.1._A</vt:lpstr>
      <vt:lpstr>AF09.7.1.1._A</vt:lpstr>
      <vt:lpstr>AF09.7.1.2._A</vt:lpstr>
      <vt:lpstr>AF09.7.2._A</vt:lpstr>
      <vt:lpstr>AF09.7.2.1._A</vt:lpstr>
      <vt:lpstr>AF09.7.2.2._A</vt:lpstr>
      <vt:lpstr>AF09.7.3._A</vt:lpstr>
      <vt:lpstr>AF09.7.4._A</vt:lpstr>
      <vt:lpstr>AF09.7.5._A</vt:lpstr>
      <vt:lpstr>AF09.7.6._A</vt:lpstr>
      <vt:lpstr>AF09.7.7._A</vt:lpstr>
      <vt:lpstr>AF09.8._A</vt:lpstr>
      <vt:lpstr>AF09.9._A</vt:lpstr>
      <vt:lpstr>AF09.9.1._A</vt:lpstr>
      <vt:lpstr>AF09.9.2._A</vt:lpstr>
      <vt:lpstr>AF09.9.3._A</vt:lpstr>
      <vt:lpstr>AF09.9.4._A</vt:lpstr>
      <vt:lpstr>AF09.9.5._A</vt:lpstr>
      <vt:lpstr>AT01.1._A</vt:lpstr>
      <vt:lpstr>AT01.1._B</vt:lpstr>
      <vt:lpstr>AT01.2._A</vt:lpstr>
      <vt:lpstr>AT01.2._B</vt:lpstr>
      <vt:lpstr>AT01.2.1._A</vt:lpstr>
      <vt:lpstr>AT01.2.1._B</vt:lpstr>
      <vt:lpstr>AT01.2.2._A</vt:lpstr>
      <vt:lpstr>AT01.2.2._B</vt:lpstr>
      <vt:lpstr>AT01.2.3._A</vt:lpstr>
      <vt:lpstr>AT01.2.3._B</vt:lpstr>
      <vt:lpstr>AT01.2.4._A</vt:lpstr>
      <vt:lpstr>AT01.2.4._B</vt:lpstr>
      <vt:lpstr>AT01.2.5._A</vt:lpstr>
      <vt:lpstr>AT01.2.5._B</vt:lpstr>
      <vt:lpstr>AT01.2.6._A</vt:lpstr>
      <vt:lpstr>AT01.2.6._B</vt:lpstr>
      <vt:lpstr>AT01.3._A</vt:lpstr>
      <vt:lpstr>AT01.3._B</vt:lpstr>
      <vt:lpstr>AT01.3.1._A</vt:lpstr>
      <vt:lpstr>AT01.3.1._B</vt:lpstr>
      <vt:lpstr>AT01.3.2._A</vt:lpstr>
      <vt:lpstr>AT01.3.2._B</vt:lpstr>
      <vt:lpstr>AT01.3.3._A</vt:lpstr>
      <vt:lpstr>AT01.3.3._B</vt:lpstr>
      <vt:lpstr>AT01.4._A</vt:lpstr>
      <vt:lpstr>AT01.4._B</vt:lpstr>
      <vt:lpstr>AT01.4.1._A</vt:lpstr>
      <vt:lpstr>AT01.4.1._B</vt:lpstr>
      <vt:lpstr>AT01.4.2._A</vt:lpstr>
      <vt:lpstr>AT01.4.2._B</vt:lpstr>
      <vt:lpstr>AT01.5._A</vt:lpstr>
      <vt:lpstr>AT01.5._B</vt:lpstr>
      <vt:lpstr>AT01.6._A</vt:lpstr>
      <vt:lpstr>AT01.6._B</vt:lpstr>
      <vt:lpstr>AT01.7._A</vt:lpstr>
      <vt:lpstr>AT01.7._B</vt:lpstr>
      <vt:lpstr>BA02.1._A</vt:lpstr>
      <vt:lpstr>BA02.1.1._A</vt:lpstr>
      <vt:lpstr>BA02.1.2._A</vt:lpstr>
      <vt:lpstr>BA02.10._A</vt:lpstr>
      <vt:lpstr>BA02.2._A</vt:lpstr>
      <vt:lpstr>BA02.2.1._A</vt:lpstr>
      <vt:lpstr>BA02.2.1.1._A</vt:lpstr>
      <vt:lpstr>BA02.2.1.2._A</vt:lpstr>
      <vt:lpstr>BA02.2.1.3._A</vt:lpstr>
      <vt:lpstr>BA02.2.2._A</vt:lpstr>
      <vt:lpstr>BA02.2.2.1._A</vt:lpstr>
      <vt:lpstr>BA02.2.2.2._A</vt:lpstr>
      <vt:lpstr>BA02.2.2.3._A</vt:lpstr>
      <vt:lpstr>BA02.3._A</vt:lpstr>
      <vt:lpstr>BA02.3.1._A</vt:lpstr>
      <vt:lpstr>BA02.3.2._A</vt:lpstr>
      <vt:lpstr>BA02.3.3._A</vt:lpstr>
      <vt:lpstr>BA02.4._A</vt:lpstr>
      <vt:lpstr>BA02.4.1._A</vt:lpstr>
      <vt:lpstr>BA02.4.2._A</vt:lpstr>
      <vt:lpstr>BA02.4.3._A</vt:lpstr>
      <vt:lpstr>BA02.5._A</vt:lpstr>
      <vt:lpstr>BA02.5.1._A</vt:lpstr>
      <vt:lpstr>BA02.5.2._A</vt:lpstr>
      <vt:lpstr>BA02.6._A</vt:lpstr>
      <vt:lpstr>BA02.7._A</vt:lpstr>
      <vt:lpstr>BA02.8._A</vt:lpstr>
      <vt:lpstr>BA02.8.1._A</vt:lpstr>
      <vt:lpstr>BA02.8.2._A</vt:lpstr>
      <vt:lpstr>BA02.9._A</vt:lpstr>
      <vt:lpstr>BA02.9.1._A</vt:lpstr>
      <vt:lpstr>BP02.1._A</vt:lpstr>
      <vt:lpstr>BP02.1.1._A</vt:lpstr>
      <vt:lpstr>BP02.1.1.1._A</vt:lpstr>
      <vt:lpstr>BP02.1.1.2._A</vt:lpstr>
      <vt:lpstr>BP02.1.1.3._A</vt:lpstr>
      <vt:lpstr>BP02.1.2._A</vt:lpstr>
      <vt:lpstr>BP02.1.2.1._A</vt:lpstr>
      <vt:lpstr>BP02.1.2.2._A</vt:lpstr>
      <vt:lpstr>BP02.1.2.3._A</vt:lpstr>
      <vt:lpstr>BP02.10._A</vt:lpstr>
      <vt:lpstr>BP02.10.1._A</vt:lpstr>
      <vt:lpstr>BP02.10.2._A</vt:lpstr>
      <vt:lpstr>BP02.11._A</vt:lpstr>
      <vt:lpstr>BP02.12._A</vt:lpstr>
      <vt:lpstr>BP02.13._A</vt:lpstr>
      <vt:lpstr>BP02.14._A</vt:lpstr>
      <vt:lpstr>BP02.2._A</vt:lpstr>
      <vt:lpstr>BP02.2.1._A</vt:lpstr>
      <vt:lpstr>BP02.2.2._A</vt:lpstr>
      <vt:lpstr>BP02.2.3._A</vt:lpstr>
      <vt:lpstr>BP02.3._A</vt:lpstr>
      <vt:lpstr>BP02.3.1._A</vt:lpstr>
      <vt:lpstr>BP02.3.2._A</vt:lpstr>
      <vt:lpstr>BP02.4._A</vt:lpstr>
      <vt:lpstr>BP02.5._A</vt:lpstr>
      <vt:lpstr>BP02.6._A</vt:lpstr>
      <vt:lpstr>BP02.7._A</vt:lpstr>
      <vt:lpstr>BP02.8._A</vt:lpstr>
      <vt:lpstr>BP02.9._A</vt:lpstr>
      <vt:lpstr>DO02.1._A</vt:lpstr>
      <vt:lpstr>DO02.10._A</vt:lpstr>
      <vt:lpstr>DO02.10.1._A</vt:lpstr>
      <vt:lpstr>DO02.10.2._A</vt:lpstr>
      <vt:lpstr>DO02.10.3._A</vt:lpstr>
      <vt:lpstr>DO02.10.4._A</vt:lpstr>
      <vt:lpstr>DO02.11._A</vt:lpstr>
      <vt:lpstr>DO02.12._A</vt:lpstr>
      <vt:lpstr>DO02.12.1._A</vt:lpstr>
      <vt:lpstr>DO02.13._A</vt:lpstr>
      <vt:lpstr>DO02.14._A</vt:lpstr>
      <vt:lpstr>DO02.14.1._A</vt:lpstr>
      <vt:lpstr>DO02.14.2._A</vt:lpstr>
      <vt:lpstr>DO02.15.1._A</vt:lpstr>
      <vt:lpstr>DO02.15.2._A</vt:lpstr>
      <vt:lpstr>DO02.15.3._A</vt:lpstr>
      <vt:lpstr>DO02.15.4._A</vt:lpstr>
      <vt:lpstr>DO02.15.5._A</vt:lpstr>
      <vt:lpstr>DO02.16.1._A</vt:lpstr>
      <vt:lpstr>DO02.16.2._A</vt:lpstr>
      <vt:lpstr>DO02.16.3._A</vt:lpstr>
      <vt:lpstr>DO02.17.1._A</vt:lpstr>
      <vt:lpstr>DO02.17.2._A</vt:lpstr>
      <vt:lpstr>DO02.17.3._A</vt:lpstr>
      <vt:lpstr>DO02.18._A</vt:lpstr>
      <vt:lpstr>DO02.19._A</vt:lpstr>
      <vt:lpstr>DO02.2._A</vt:lpstr>
      <vt:lpstr>DO02.3._A</vt:lpstr>
      <vt:lpstr>DO02.4._A</vt:lpstr>
      <vt:lpstr>DO02.5._A</vt:lpstr>
      <vt:lpstr>DO02.6._A</vt:lpstr>
      <vt:lpstr>DO02.7._A</vt:lpstr>
      <vt:lpstr>DO02.8._A</vt:lpstr>
      <vt:lpstr>DO02.9._A</vt:lpstr>
      <vt:lpstr>DO03.1._A</vt:lpstr>
      <vt:lpstr>DO03.1._B</vt:lpstr>
      <vt:lpstr>DO03.1._C</vt:lpstr>
      <vt:lpstr>DO03.1._D</vt:lpstr>
      <vt:lpstr>DO03.1._E</vt:lpstr>
      <vt:lpstr>DO03.1._F</vt:lpstr>
      <vt:lpstr>DO03.1._G</vt:lpstr>
      <vt:lpstr>DO03.1.1._A</vt:lpstr>
      <vt:lpstr>DO03.1.1._B</vt:lpstr>
      <vt:lpstr>DO03.1.1._C</vt:lpstr>
      <vt:lpstr>DO03.1.1._D</vt:lpstr>
      <vt:lpstr>DO03.1.1._E</vt:lpstr>
      <vt:lpstr>DO03.1.1._F</vt:lpstr>
      <vt:lpstr>DO03.1.1._G</vt:lpstr>
      <vt:lpstr>DO03.1.2._A</vt:lpstr>
      <vt:lpstr>DO03.1.2._B</vt:lpstr>
      <vt:lpstr>DO03.1.2._C</vt:lpstr>
      <vt:lpstr>DO03.1.2._D</vt:lpstr>
      <vt:lpstr>DO03.1.2._E</vt:lpstr>
      <vt:lpstr>DO03.1.2._F</vt:lpstr>
      <vt:lpstr>DO03.1.2._G</vt:lpstr>
      <vt:lpstr>DO03.1.3._A</vt:lpstr>
      <vt:lpstr>DO03.1.3._B</vt:lpstr>
      <vt:lpstr>DO03.1.3._C</vt:lpstr>
      <vt:lpstr>DO03.1.3._D</vt:lpstr>
      <vt:lpstr>DO03.1.3._E</vt:lpstr>
      <vt:lpstr>DO03.1.3._F</vt:lpstr>
      <vt:lpstr>DO03.1.3._G</vt:lpstr>
      <vt:lpstr>DO03.1.4._A</vt:lpstr>
      <vt:lpstr>DO03.1.4._B</vt:lpstr>
      <vt:lpstr>DO03.1.4._C</vt:lpstr>
      <vt:lpstr>DO03.1.4._D</vt:lpstr>
      <vt:lpstr>DO03.1.4._E</vt:lpstr>
      <vt:lpstr>DO03.1.4._F</vt:lpstr>
      <vt:lpstr>DO03.1.4._G</vt:lpstr>
      <vt:lpstr>DO03.2._A</vt:lpstr>
      <vt:lpstr>DO03.2._B</vt:lpstr>
      <vt:lpstr>DO03.2._C</vt:lpstr>
      <vt:lpstr>DO03.2._D</vt:lpstr>
      <vt:lpstr>DO03.2._E</vt:lpstr>
      <vt:lpstr>DO03.2._F</vt:lpstr>
      <vt:lpstr>DO03.2._G</vt:lpstr>
      <vt:lpstr>DO03.2.1._A</vt:lpstr>
      <vt:lpstr>DO03.2.1._B</vt:lpstr>
      <vt:lpstr>DO03.2.1._C</vt:lpstr>
      <vt:lpstr>DO03.2.1._D</vt:lpstr>
      <vt:lpstr>DO03.2.1._E</vt:lpstr>
      <vt:lpstr>DO03.2.1._F</vt:lpstr>
      <vt:lpstr>DO03.2.1._G</vt:lpstr>
      <vt:lpstr>DO03.2.2._A</vt:lpstr>
      <vt:lpstr>DO03.2.2._B</vt:lpstr>
      <vt:lpstr>DO03.2.2._C</vt:lpstr>
      <vt:lpstr>DO03.2.2._D</vt:lpstr>
      <vt:lpstr>DO03.2.2._E</vt:lpstr>
      <vt:lpstr>DO03.2.2._F</vt:lpstr>
      <vt:lpstr>DO03.2.2._G</vt:lpstr>
      <vt:lpstr>DO03.2.3._A</vt:lpstr>
      <vt:lpstr>DO03.2.3._B</vt:lpstr>
      <vt:lpstr>DO03.2.3._C</vt:lpstr>
      <vt:lpstr>DO03.2.3._D</vt:lpstr>
      <vt:lpstr>DO03.2.3._E</vt:lpstr>
      <vt:lpstr>DO03.2.3._F</vt:lpstr>
      <vt:lpstr>DO03.2.3._G</vt:lpstr>
      <vt:lpstr>DO03.2.4._A</vt:lpstr>
      <vt:lpstr>DO03.2.4._B</vt:lpstr>
      <vt:lpstr>DO03.2.4._C</vt:lpstr>
      <vt:lpstr>DO03.2.4._D</vt:lpstr>
      <vt:lpstr>DO03.2.4._E</vt:lpstr>
      <vt:lpstr>DO03.2.4._F</vt:lpstr>
      <vt:lpstr>DO03.2.4._G</vt:lpstr>
      <vt:lpstr>DO03.3._A</vt:lpstr>
      <vt:lpstr>DO03.3._B</vt:lpstr>
      <vt:lpstr>DO03.3._C</vt:lpstr>
      <vt:lpstr>DO03.3._D</vt:lpstr>
      <vt:lpstr>DO03.3._E</vt:lpstr>
      <vt:lpstr>DO03.3._F</vt:lpstr>
      <vt:lpstr>DO03.3._G</vt:lpstr>
      <vt:lpstr>DO03.4._A</vt:lpstr>
      <vt:lpstr>DO03.4._B</vt:lpstr>
      <vt:lpstr>DO03.4._C</vt:lpstr>
      <vt:lpstr>DO03.4._D</vt:lpstr>
      <vt:lpstr>DO03.4._E</vt:lpstr>
      <vt:lpstr>DO03.4._F</vt:lpstr>
      <vt:lpstr>DO03.4._G</vt:lpstr>
      <vt:lpstr>DO03.4.1._A</vt:lpstr>
      <vt:lpstr>DO03.4.1._B</vt:lpstr>
      <vt:lpstr>DO03.4.1._C</vt:lpstr>
      <vt:lpstr>DO03.4.1._D</vt:lpstr>
      <vt:lpstr>DO03.4.1._E</vt:lpstr>
      <vt:lpstr>DO03.4.1._F</vt:lpstr>
      <vt:lpstr>DO03.4.1._G</vt:lpstr>
      <vt:lpstr>DO03.4.2._A</vt:lpstr>
      <vt:lpstr>DO03.4.2._B</vt:lpstr>
      <vt:lpstr>DO03.4.2._C</vt:lpstr>
      <vt:lpstr>DO03.4.2._D</vt:lpstr>
      <vt:lpstr>DO03.4.2._E</vt:lpstr>
      <vt:lpstr>DO03.4.2._F</vt:lpstr>
      <vt:lpstr>DO03.4.2._G</vt:lpstr>
      <vt:lpstr>DO03.4.3._A</vt:lpstr>
      <vt:lpstr>DO03.4.3._B</vt:lpstr>
      <vt:lpstr>DO03.4.3._C</vt:lpstr>
      <vt:lpstr>DO03.4.3._D</vt:lpstr>
      <vt:lpstr>DO03.4.3._E</vt:lpstr>
      <vt:lpstr>DO03.4.3._F</vt:lpstr>
      <vt:lpstr>DO03.4.3._G</vt:lpstr>
      <vt:lpstr>DO03.4.4._A</vt:lpstr>
      <vt:lpstr>DO03.4.4._B</vt:lpstr>
      <vt:lpstr>DO03.4.4._C</vt:lpstr>
      <vt:lpstr>DO03.4.4._D</vt:lpstr>
      <vt:lpstr>DO03.4.4._E</vt:lpstr>
      <vt:lpstr>DO03.4.4._F</vt:lpstr>
      <vt:lpstr>DO03.4.4._G</vt:lpstr>
      <vt:lpstr>DO03.4.5._A</vt:lpstr>
      <vt:lpstr>DO03.4.5._B</vt:lpstr>
      <vt:lpstr>DO03.4.5._C</vt:lpstr>
      <vt:lpstr>DO03.4.5._D</vt:lpstr>
      <vt:lpstr>DO03.4.5._E</vt:lpstr>
      <vt:lpstr>DO03.4.5._F</vt:lpstr>
      <vt:lpstr>DO03.4.5._G</vt:lpstr>
      <vt:lpstr>DPW01.1._A</vt:lpstr>
      <vt:lpstr>DPW01.1._AA</vt:lpstr>
      <vt:lpstr>DPW01.1._AB</vt:lpstr>
      <vt:lpstr>DPW01.1._AC</vt:lpstr>
      <vt:lpstr>DPW01.1._AD</vt:lpstr>
      <vt:lpstr>DPW01.1._AE</vt:lpstr>
      <vt:lpstr>DPW01.1._AF</vt:lpstr>
      <vt:lpstr>DPW01.1._AG</vt:lpstr>
      <vt:lpstr>DPW01.1._AH</vt:lpstr>
      <vt:lpstr>DPW01.1._AI</vt:lpstr>
      <vt:lpstr>DPW01.1._AJ</vt:lpstr>
      <vt:lpstr>DPW01.1._B</vt:lpstr>
      <vt:lpstr>DPW01.1._C</vt:lpstr>
      <vt:lpstr>DPW01.1._D</vt:lpstr>
      <vt:lpstr>DPW01.1._E</vt:lpstr>
      <vt:lpstr>DPW01.1._F</vt:lpstr>
      <vt:lpstr>DPW01.1._G</vt:lpstr>
      <vt:lpstr>DPW01.1._H</vt:lpstr>
      <vt:lpstr>DPW01.1._I</vt:lpstr>
      <vt:lpstr>DPW01.1._J</vt:lpstr>
      <vt:lpstr>DPW01.1._K</vt:lpstr>
      <vt:lpstr>DPW01.1._L</vt:lpstr>
      <vt:lpstr>DPW01.1._M</vt:lpstr>
      <vt:lpstr>DPW01.1._N</vt:lpstr>
      <vt:lpstr>DPW01.1._O</vt:lpstr>
      <vt:lpstr>DPW01.1._P</vt:lpstr>
      <vt:lpstr>DPW01.1._R</vt:lpstr>
      <vt:lpstr>DPW01.1._S</vt:lpstr>
      <vt:lpstr>DPW01.1._T</vt:lpstr>
      <vt:lpstr>DPW01.1._U</vt:lpstr>
      <vt:lpstr>DPW01.1._V</vt:lpstr>
      <vt:lpstr>DPW01.1._W</vt:lpstr>
      <vt:lpstr>DPW01.1._X</vt:lpstr>
      <vt:lpstr>DPW01.1._Y</vt:lpstr>
      <vt:lpstr>DPW01.1._Z</vt:lpstr>
      <vt:lpstr>DPW01.1.1._B</vt:lpstr>
      <vt:lpstr>DPW01.1.2._A</vt:lpstr>
      <vt:lpstr>DPW01.1.2._AA</vt:lpstr>
      <vt:lpstr>DPW01.1.2._AB</vt:lpstr>
      <vt:lpstr>DPW01.1.2._AC</vt:lpstr>
      <vt:lpstr>DPW01.1.2._AD</vt:lpstr>
      <vt:lpstr>DPW01.1.2._AE</vt:lpstr>
      <vt:lpstr>DPW01.1.2._AF</vt:lpstr>
      <vt:lpstr>DPW01.1.2._AG</vt:lpstr>
      <vt:lpstr>DPW01.1.2._AH</vt:lpstr>
      <vt:lpstr>DPW01.1.2._AI</vt:lpstr>
      <vt:lpstr>DPW01.1.2._AJ</vt:lpstr>
      <vt:lpstr>DPW01.1.2._B</vt:lpstr>
      <vt:lpstr>DPW01.1.2._C</vt:lpstr>
      <vt:lpstr>DPW01.1.2._D</vt:lpstr>
      <vt:lpstr>DPW01.1.2._E</vt:lpstr>
      <vt:lpstr>DPW01.1.2._F</vt:lpstr>
      <vt:lpstr>DPW01.1.2._G</vt:lpstr>
      <vt:lpstr>DPW01.1.2._H</vt:lpstr>
      <vt:lpstr>DPW01.1.2._I</vt:lpstr>
      <vt:lpstr>DPW01.1.2._J</vt:lpstr>
      <vt:lpstr>DPW01.1.2._K</vt:lpstr>
      <vt:lpstr>DPW01.1.2._L</vt:lpstr>
      <vt:lpstr>DPW01.1.2._M</vt:lpstr>
      <vt:lpstr>DPW01.1.2._N</vt:lpstr>
      <vt:lpstr>DPW01.1.2._O</vt:lpstr>
      <vt:lpstr>DPW01.1.2._P</vt:lpstr>
      <vt:lpstr>DPW01.1.2._R</vt:lpstr>
      <vt:lpstr>DPW01.1.2._S</vt:lpstr>
      <vt:lpstr>DPW01.1.2._T</vt:lpstr>
      <vt:lpstr>DPW01.1.2._U</vt:lpstr>
      <vt:lpstr>DPW01.1.2._V</vt:lpstr>
      <vt:lpstr>DPW01.1.2._W</vt:lpstr>
      <vt:lpstr>DPW01.1.2._X</vt:lpstr>
      <vt:lpstr>DPW01.1.2._Y</vt:lpstr>
      <vt:lpstr>DPW01.1.2._Z</vt:lpstr>
      <vt:lpstr>DPW01.1.3._A</vt:lpstr>
      <vt:lpstr>DPW01.1.3._AA</vt:lpstr>
      <vt:lpstr>DPW01.1.3._AB</vt:lpstr>
      <vt:lpstr>DPW01.1.3._AC</vt:lpstr>
      <vt:lpstr>DPW01.1.3._AD</vt:lpstr>
      <vt:lpstr>DPW01.1.3._AE</vt:lpstr>
      <vt:lpstr>DPW01.1.3._AF</vt:lpstr>
      <vt:lpstr>DPW01.1.3._AG</vt:lpstr>
      <vt:lpstr>DPW01.1.3._AH</vt:lpstr>
      <vt:lpstr>DPW01.1.3._AI</vt:lpstr>
      <vt:lpstr>DPW01.1.3._AJ</vt:lpstr>
      <vt:lpstr>DPW01.1.3._B</vt:lpstr>
      <vt:lpstr>DPW01.1.3._C</vt:lpstr>
      <vt:lpstr>DPW01.1.3._D</vt:lpstr>
      <vt:lpstr>DPW01.1.3._E</vt:lpstr>
      <vt:lpstr>DPW01.1.3._F</vt:lpstr>
      <vt:lpstr>DPW01.1.3._G</vt:lpstr>
      <vt:lpstr>DPW01.1.3._H</vt:lpstr>
      <vt:lpstr>DPW01.1.3._I</vt:lpstr>
      <vt:lpstr>DPW01.1.3._J</vt:lpstr>
      <vt:lpstr>DPW01.1.3._K</vt:lpstr>
      <vt:lpstr>DPW01.1.3._L</vt:lpstr>
      <vt:lpstr>DPW01.1.3._M</vt:lpstr>
      <vt:lpstr>DPW01.1.3._N</vt:lpstr>
      <vt:lpstr>DPW01.1.3._O</vt:lpstr>
      <vt:lpstr>DPW01.1.3._P</vt:lpstr>
      <vt:lpstr>DPW01.1.3._R</vt:lpstr>
      <vt:lpstr>DPW01.1.3._S</vt:lpstr>
      <vt:lpstr>DPW01.1.3._T</vt:lpstr>
      <vt:lpstr>DPW01.1.3._U</vt:lpstr>
      <vt:lpstr>DPW01.1.3._V</vt:lpstr>
      <vt:lpstr>DPW01.1.3._W</vt:lpstr>
      <vt:lpstr>DPW01.1.3._X</vt:lpstr>
      <vt:lpstr>DPW01.1.3._Y</vt:lpstr>
      <vt:lpstr>DPW01.1.3._Z</vt:lpstr>
      <vt:lpstr>DPW01.2._AB</vt:lpstr>
      <vt:lpstr>DPW01.2._AC</vt:lpstr>
      <vt:lpstr>DPW01.2._AF</vt:lpstr>
      <vt:lpstr>DPW01.2._AG</vt:lpstr>
      <vt:lpstr>DPW01.2._AI</vt:lpstr>
      <vt:lpstr>DPW01.2._AJ</vt:lpstr>
      <vt:lpstr>DPW01.2._C</vt:lpstr>
      <vt:lpstr>DPW01.2._D</vt:lpstr>
      <vt:lpstr>DPW01.2._E</vt:lpstr>
      <vt:lpstr>DPW01.2._F</vt:lpstr>
      <vt:lpstr>DPW01.2._G</vt:lpstr>
      <vt:lpstr>DPW01.2._J</vt:lpstr>
      <vt:lpstr>DPW01.2._K</vt:lpstr>
      <vt:lpstr>DPW01.2._M</vt:lpstr>
      <vt:lpstr>DPW01.2._N</vt:lpstr>
      <vt:lpstr>DPW01.2._R</vt:lpstr>
      <vt:lpstr>DPW01.2._S</vt:lpstr>
      <vt:lpstr>DPW01.2._U</vt:lpstr>
      <vt:lpstr>DPW01.2._V</vt:lpstr>
      <vt:lpstr>DPW01.2._Y</vt:lpstr>
      <vt:lpstr>DPW01.2._Z</vt:lpstr>
      <vt:lpstr>DPW01.3._A</vt:lpstr>
      <vt:lpstr>DPW01.3._AA</vt:lpstr>
      <vt:lpstr>DPW01.3._AB</vt:lpstr>
      <vt:lpstr>DPW01.3._AC</vt:lpstr>
      <vt:lpstr>DPW01.3._AD</vt:lpstr>
      <vt:lpstr>DPW01.3._AE</vt:lpstr>
      <vt:lpstr>DPW01.3._AF</vt:lpstr>
      <vt:lpstr>DPW01.3._AG</vt:lpstr>
      <vt:lpstr>DPW01.3._AH</vt:lpstr>
      <vt:lpstr>DPW01.3._AI</vt:lpstr>
      <vt:lpstr>DPW01.3._AJ</vt:lpstr>
      <vt:lpstr>DPW01.3._B</vt:lpstr>
      <vt:lpstr>DPW01.3._C</vt:lpstr>
      <vt:lpstr>DPW01.3._D</vt:lpstr>
      <vt:lpstr>DPW01.3._E</vt:lpstr>
      <vt:lpstr>DPW01.3._F</vt:lpstr>
      <vt:lpstr>DPW01.3._G</vt:lpstr>
      <vt:lpstr>DPW01.3._H</vt:lpstr>
      <vt:lpstr>DPW01.3._I</vt:lpstr>
      <vt:lpstr>DPW01.3._J</vt:lpstr>
      <vt:lpstr>DPW01.3._K</vt:lpstr>
      <vt:lpstr>DPW01.3._L</vt:lpstr>
      <vt:lpstr>DPW01.3._M</vt:lpstr>
      <vt:lpstr>DPW01.3._N</vt:lpstr>
      <vt:lpstr>DPW01.3._O</vt:lpstr>
      <vt:lpstr>DPW01.3._P</vt:lpstr>
      <vt:lpstr>DPW01.3._R</vt:lpstr>
      <vt:lpstr>DPW01.3._S</vt:lpstr>
      <vt:lpstr>DPW01.3._T</vt:lpstr>
      <vt:lpstr>DPW01.3._U</vt:lpstr>
      <vt:lpstr>DPW01.3._V</vt:lpstr>
      <vt:lpstr>DPW01.3._W</vt:lpstr>
      <vt:lpstr>DPW01.3._X</vt:lpstr>
      <vt:lpstr>DPW01.3._Y</vt:lpstr>
      <vt:lpstr>DPW01.3._Z</vt:lpstr>
      <vt:lpstr>DPW02.1._A</vt:lpstr>
      <vt:lpstr>DPW02.1._B</vt:lpstr>
      <vt:lpstr>DPW02.1._C</vt:lpstr>
      <vt:lpstr>DPW02.1._D</vt:lpstr>
      <vt:lpstr>DPW02.1._E</vt:lpstr>
      <vt:lpstr>DPW02.1._F</vt:lpstr>
      <vt:lpstr>DPW02.1._G</vt:lpstr>
      <vt:lpstr>DPW02.1._H</vt:lpstr>
      <vt:lpstr>DPW02.1._I</vt:lpstr>
      <vt:lpstr>DPW02.1.1._A</vt:lpstr>
      <vt:lpstr>DPW02.1.1._B</vt:lpstr>
      <vt:lpstr>DPW02.1.1._C</vt:lpstr>
      <vt:lpstr>DPW02.1.1._D</vt:lpstr>
      <vt:lpstr>DPW02.1.1._E</vt:lpstr>
      <vt:lpstr>DPW02.1.1._F</vt:lpstr>
      <vt:lpstr>DPW02.1.1._G</vt:lpstr>
      <vt:lpstr>DPW02.1.1._H</vt:lpstr>
      <vt:lpstr>DPW02.1.1._I</vt:lpstr>
      <vt:lpstr>DPW02.1.2._A</vt:lpstr>
      <vt:lpstr>DPW02.1.2._B</vt:lpstr>
      <vt:lpstr>DPW02.1.2._C</vt:lpstr>
      <vt:lpstr>DPW02.1.2._D</vt:lpstr>
      <vt:lpstr>DPW02.1.2._E</vt:lpstr>
      <vt:lpstr>DPW02.1.2._F</vt:lpstr>
      <vt:lpstr>DPW02.1.2._G</vt:lpstr>
      <vt:lpstr>DPW02.1.2._H</vt:lpstr>
      <vt:lpstr>DPW02.1.2._I</vt:lpstr>
      <vt:lpstr>DPW02.1.3._A</vt:lpstr>
      <vt:lpstr>DPW02.1.3._B</vt:lpstr>
      <vt:lpstr>DPW02.1.3._C</vt:lpstr>
      <vt:lpstr>DPW02.1.3._D</vt:lpstr>
      <vt:lpstr>DPW02.1.3._E</vt:lpstr>
      <vt:lpstr>DPW02.1.3._F</vt:lpstr>
      <vt:lpstr>DPW02.1.3._G</vt:lpstr>
      <vt:lpstr>DPW02.1.3._H</vt:lpstr>
      <vt:lpstr>DPW02.1.3._I</vt:lpstr>
      <vt:lpstr>DPW02.1.4._A</vt:lpstr>
      <vt:lpstr>DPW02.1.4._B</vt:lpstr>
      <vt:lpstr>DPW02.1.4._C</vt:lpstr>
      <vt:lpstr>DPW02.1.4._D</vt:lpstr>
      <vt:lpstr>DPW02.1.4._E</vt:lpstr>
      <vt:lpstr>DPW02.1.4._F</vt:lpstr>
      <vt:lpstr>DPW02.1.4._G</vt:lpstr>
      <vt:lpstr>DPW02.1.4._H</vt:lpstr>
      <vt:lpstr>DPW02.1.4._I</vt:lpstr>
      <vt:lpstr>DPW02.2._A</vt:lpstr>
      <vt:lpstr>DPW02.2._B</vt:lpstr>
      <vt:lpstr>DPW02.2._C</vt:lpstr>
      <vt:lpstr>DPW02.2._D</vt:lpstr>
      <vt:lpstr>DPW02.2._E</vt:lpstr>
      <vt:lpstr>DPW02.2._F</vt:lpstr>
      <vt:lpstr>DPW02.2._G</vt:lpstr>
      <vt:lpstr>DPW02.2._H</vt:lpstr>
      <vt:lpstr>DPW02.2._I</vt:lpstr>
      <vt:lpstr>DPW02.2.1._A</vt:lpstr>
      <vt:lpstr>DPW02.2.1._B</vt:lpstr>
      <vt:lpstr>DPW02.2.1._C</vt:lpstr>
      <vt:lpstr>DPW02.2.1._D</vt:lpstr>
      <vt:lpstr>DPW02.2.1._E</vt:lpstr>
      <vt:lpstr>DPW02.2.1._F</vt:lpstr>
      <vt:lpstr>DPW02.2.1._G</vt:lpstr>
      <vt:lpstr>DPW02.2.1._H</vt:lpstr>
      <vt:lpstr>DPW02.2.1._I</vt:lpstr>
      <vt:lpstr>DPW02.2.2._A</vt:lpstr>
      <vt:lpstr>DPW02.2.2._B</vt:lpstr>
      <vt:lpstr>DPW02.2.2._C</vt:lpstr>
      <vt:lpstr>DPW02.2.2._D</vt:lpstr>
      <vt:lpstr>DPW02.2.2._E</vt:lpstr>
      <vt:lpstr>DPW02.2.2._F</vt:lpstr>
      <vt:lpstr>DPW02.2.2._G</vt:lpstr>
      <vt:lpstr>DPW02.2.2._H</vt:lpstr>
      <vt:lpstr>DPW02.2.2._I</vt:lpstr>
      <vt:lpstr>DPW02.2.3._A</vt:lpstr>
      <vt:lpstr>DPW02.2.3._B</vt:lpstr>
      <vt:lpstr>DPW02.2.3._C</vt:lpstr>
      <vt:lpstr>DPW02.2.3._D</vt:lpstr>
      <vt:lpstr>DPW02.2.3._E</vt:lpstr>
      <vt:lpstr>DPW02.2.3._F</vt:lpstr>
      <vt:lpstr>DPW02.2.3._G</vt:lpstr>
      <vt:lpstr>DPW02.2.3._H</vt:lpstr>
      <vt:lpstr>DPW02.2.3._I</vt:lpstr>
      <vt:lpstr>DPW02.2.4._A</vt:lpstr>
      <vt:lpstr>DPW02.2.4._B</vt:lpstr>
      <vt:lpstr>DPW02.2.4._C</vt:lpstr>
      <vt:lpstr>DPW02.2.4._D</vt:lpstr>
      <vt:lpstr>DPW02.2.4._E</vt:lpstr>
      <vt:lpstr>DPW02.2.4._F</vt:lpstr>
      <vt:lpstr>DPW02.2.4._G</vt:lpstr>
      <vt:lpstr>DPW02.2.4._H</vt:lpstr>
      <vt:lpstr>DPW02.2.4._I</vt:lpstr>
      <vt:lpstr>DPW02.2.5._A</vt:lpstr>
      <vt:lpstr>DPW02.2.5._B</vt:lpstr>
      <vt:lpstr>DPW02.2.5._C</vt:lpstr>
      <vt:lpstr>DPW02.2.5._D</vt:lpstr>
      <vt:lpstr>DPW02.2.5._E</vt:lpstr>
      <vt:lpstr>DPW02.2.5._F</vt:lpstr>
      <vt:lpstr>DPW02.2.5._G</vt:lpstr>
      <vt:lpstr>DPW02.2.5._H</vt:lpstr>
      <vt:lpstr>DPW02.2.5._I</vt:lpstr>
      <vt:lpstr>DPW02.2.6._A</vt:lpstr>
      <vt:lpstr>DPW02.2.6._B</vt:lpstr>
      <vt:lpstr>DPW02.2.6._C</vt:lpstr>
      <vt:lpstr>DPW02.2.6._D</vt:lpstr>
      <vt:lpstr>DPW02.2.6._E</vt:lpstr>
      <vt:lpstr>DPW02.2.6._F</vt:lpstr>
      <vt:lpstr>DPW02.2.6._G</vt:lpstr>
      <vt:lpstr>DPW02.2.6._H</vt:lpstr>
      <vt:lpstr>DPW02.2.6._I</vt:lpstr>
      <vt:lpstr>DPW02.3._A</vt:lpstr>
      <vt:lpstr>DPW02.3._B</vt:lpstr>
      <vt:lpstr>DPW02.3._C</vt:lpstr>
      <vt:lpstr>DPW02.3._D</vt:lpstr>
      <vt:lpstr>DPW02.3._E</vt:lpstr>
      <vt:lpstr>DPW02.3._F</vt:lpstr>
      <vt:lpstr>DPW02.3._G</vt:lpstr>
      <vt:lpstr>DPW02.3._H</vt:lpstr>
      <vt:lpstr>DPW02.3._I</vt:lpstr>
      <vt:lpstr>DPW03.1._C</vt:lpstr>
      <vt:lpstr>DPW03.1._D</vt:lpstr>
      <vt:lpstr>DPW03.2._A</vt:lpstr>
      <vt:lpstr>DPW03.2._B</vt:lpstr>
      <vt:lpstr>DPW03.2._C</vt:lpstr>
      <vt:lpstr>DPW03.2._D</vt:lpstr>
      <vt:lpstr>DPW03.2._E</vt:lpstr>
      <vt:lpstr>DPW03.2._F</vt:lpstr>
      <vt:lpstr>DPW03.2._G</vt:lpstr>
      <vt:lpstr>DPW03.2._H</vt:lpstr>
      <vt:lpstr>DPW03.2._I</vt:lpstr>
      <vt:lpstr>DPW03.2._J</vt:lpstr>
      <vt:lpstr>DPW03.2._K</vt:lpstr>
      <vt:lpstr>DPW03.2._L</vt:lpstr>
      <vt:lpstr>DPW03.2._M</vt:lpstr>
      <vt:lpstr>DPW03.2._N</vt:lpstr>
      <vt:lpstr>DPW03.3._A</vt:lpstr>
      <vt:lpstr>DPW03.3._B</vt:lpstr>
      <vt:lpstr>DPW03.3._C</vt:lpstr>
      <vt:lpstr>DPW03.3._D</vt:lpstr>
      <vt:lpstr>DPW03.3._E</vt:lpstr>
      <vt:lpstr>DPW03.3._F</vt:lpstr>
      <vt:lpstr>DPW03.3._G</vt:lpstr>
      <vt:lpstr>DPW03.3._H</vt:lpstr>
      <vt:lpstr>DPW03.3._I</vt:lpstr>
      <vt:lpstr>DPW03.3._J</vt:lpstr>
      <vt:lpstr>DPW03.3._K</vt:lpstr>
      <vt:lpstr>DPW03.3._L</vt:lpstr>
      <vt:lpstr>DPW03.3._M</vt:lpstr>
      <vt:lpstr>DPW03.3._N</vt:lpstr>
      <vt:lpstr>DPW03.3.1._A</vt:lpstr>
      <vt:lpstr>DPW03.3.1._B</vt:lpstr>
      <vt:lpstr>DPW03.3.1._C</vt:lpstr>
      <vt:lpstr>DPW03.3.1._D</vt:lpstr>
      <vt:lpstr>DPW03.3.1._E</vt:lpstr>
      <vt:lpstr>DPW03.3.1._F</vt:lpstr>
      <vt:lpstr>DPW03.3.1._G</vt:lpstr>
      <vt:lpstr>DPW03.3.1._H</vt:lpstr>
      <vt:lpstr>DPW03.3.1._I</vt:lpstr>
      <vt:lpstr>DPW03.3.1._J</vt:lpstr>
      <vt:lpstr>DPW03.3.1._K</vt:lpstr>
      <vt:lpstr>DPW03.3.1._L</vt:lpstr>
      <vt:lpstr>DPW03.3.1._M</vt:lpstr>
      <vt:lpstr>DPW03.3.1._N</vt:lpstr>
      <vt:lpstr>DPW03.4._A</vt:lpstr>
      <vt:lpstr>DPW03.4._B</vt:lpstr>
      <vt:lpstr>DPW03.4._C</vt:lpstr>
      <vt:lpstr>DPW03.4._D</vt:lpstr>
      <vt:lpstr>DPW03.4._E</vt:lpstr>
      <vt:lpstr>DPW03.4._F</vt:lpstr>
      <vt:lpstr>DPW03.4._G</vt:lpstr>
      <vt:lpstr>DPW03.4._H</vt:lpstr>
      <vt:lpstr>DPW03.4._I</vt:lpstr>
      <vt:lpstr>DPW03.4._J</vt:lpstr>
      <vt:lpstr>DPW03.4._K</vt:lpstr>
      <vt:lpstr>DPW03.4._L</vt:lpstr>
      <vt:lpstr>DPW03.4._M</vt:lpstr>
      <vt:lpstr>DPW03.4._N</vt:lpstr>
      <vt:lpstr>DPW04.1._A</vt:lpstr>
      <vt:lpstr>DPW04.1._B</vt:lpstr>
      <vt:lpstr>DPW04.1._C</vt:lpstr>
      <vt:lpstr>DPW04.1._D</vt:lpstr>
      <vt:lpstr>DPW04.1._E</vt:lpstr>
      <vt:lpstr>DPW04.1._F</vt:lpstr>
      <vt:lpstr>DPW04.1._G</vt:lpstr>
      <vt:lpstr>DPW04.1._H</vt:lpstr>
      <vt:lpstr>DPW04.1.1._A</vt:lpstr>
      <vt:lpstr>DPW04.1.1._B</vt:lpstr>
      <vt:lpstr>DPW04.1.1._C</vt:lpstr>
      <vt:lpstr>DPW04.1.1._D</vt:lpstr>
      <vt:lpstr>DPW04.1.1._E</vt:lpstr>
      <vt:lpstr>DPW04.1.1._F</vt:lpstr>
      <vt:lpstr>DPW04.1.1._G</vt:lpstr>
      <vt:lpstr>DPW04.1.1._H</vt:lpstr>
      <vt:lpstr>DPW04.1.2._A</vt:lpstr>
      <vt:lpstr>DPW04.1.2._B</vt:lpstr>
      <vt:lpstr>DPW04.1.2._C</vt:lpstr>
      <vt:lpstr>DPW04.1.2._D</vt:lpstr>
      <vt:lpstr>DPW04.1.2._E</vt:lpstr>
      <vt:lpstr>DPW04.1.2._F</vt:lpstr>
      <vt:lpstr>DPW04.1.2._G</vt:lpstr>
      <vt:lpstr>DPW04.1.2._H</vt:lpstr>
      <vt:lpstr>DPW04.1.3._A</vt:lpstr>
      <vt:lpstr>DPW04.1.3._B</vt:lpstr>
      <vt:lpstr>DPW04.1.3._C</vt:lpstr>
      <vt:lpstr>DPW04.1.3._D</vt:lpstr>
      <vt:lpstr>DPW04.1.3._E</vt:lpstr>
      <vt:lpstr>DPW04.1.3._F</vt:lpstr>
      <vt:lpstr>DPW04.1.3._G</vt:lpstr>
      <vt:lpstr>DPW04.1.3._H</vt:lpstr>
      <vt:lpstr>DPW04.1.4._A</vt:lpstr>
      <vt:lpstr>DPW04.1.4._B</vt:lpstr>
      <vt:lpstr>DPW04.1.4._C</vt:lpstr>
      <vt:lpstr>DPW04.1.4._D</vt:lpstr>
      <vt:lpstr>DPW04.1.4._E</vt:lpstr>
      <vt:lpstr>DPW04.1.4._F</vt:lpstr>
      <vt:lpstr>DPW04.1.4._G</vt:lpstr>
      <vt:lpstr>DPW04.1.4._H</vt:lpstr>
      <vt:lpstr>DPW04.2._A</vt:lpstr>
      <vt:lpstr>DPW04.2._B</vt:lpstr>
      <vt:lpstr>DPW04.2._C</vt:lpstr>
      <vt:lpstr>DPW04.2._D</vt:lpstr>
      <vt:lpstr>DPW04.2._E</vt:lpstr>
      <vt:lpstr>DPW04.2._F</vt:lpstr>
      <vt:lpstr>DPW04.2._G</vt:lpstr>
      <vt:lpstr>DPW04.2._H</vt:lpstr>
      <vt:lpstr>DPW04.2.1._A</vt:lpstr>
      <vt:lpstr>DPW04.2.1._B</vt:lpstr>
      <vt:lpstr>DPW04.2.1._C</vt:lpstr>
      <vt:lpstr>DPW04.2.1._D</vt:lpstr>
      <vt:lpstr>DPW04.2.1._E</vt:lpstr>
      <vt:lpstr>DPW04.2.1._F</vt:lpstr>
      <vt:lpstr>DPW04.2.1._G</vt:lpstr>
      <vt:lpstr>DPW04.2.1._H</vt:lpstr>
      <vt:lpstr>DPW04.2.2._A</vt:lpstr>
      <vt:lpstr>DPW04.2.2._B</vt:lpstr>
      <vt:lpstr>DPW04.2.2._C</vt:lpstr>
      <vt:lpstr>DPW04.2.2._D</vt:lpstr>
      <vt:lpstr>DPW04.2.2._E</vt:lpstr>
      <vt:lpstr>DPW04.2.2._F</vt:lpstr>
      <vt:lpstr>DPW04.2.2._G</vt:lpstr>
      <vt:lpstr>DPW04.2.2._H</vt:lpstr>
      <vt:lpstr>DPW04.2.3._A</vt:lpstr>
      <vt:lpstr>DPW04.2.3._B</vt:lpstr>
      <vt:lpstr>DPW04.2.3._C</vt:lpstr>
      <vt:lpstr>DPW04.2.3._D</vt:lpstr>
      <vt:lpstr>DPW04.2.3._E</vt:lpstr>
      <vt:lpstr>DPW04.2.3._F</vt:lpstr>
      <vt:lpstr>DPW04.2.3._G</vt:lpstr>
      <vt:lpstr>DPW04.2.3._H</vt:lpstr>
      <vt:lpstr>DPW04.2.4._A</vt:lpstr>
      <vt:lpstr>DPW04.2.4._B</vt:lpstr>
      <vt:lpstr>DPW04.2.4._C</vt:lpstr>
      <vt:lpstr>DPW04.2.4._D</vt:lpstr>
      <vt:lpstr>DPW04.2.4._E</vt:lpstr>
      <vt:lpstr>DPW04.2.4._F</vt:lpstr>
      <vt:lpstr>DPW04.2.4._G</vt:lpstr>
      <vt:lpstr>DPW04.2.4._H</vt:lpstr>
      <vt:lpstr>DPW04.2.5._A</vt:lpstr>
      <vt:lpstr>DPW04.2.5._B</vt:lpstr>
      <vt:lpstr>DPW04.2.5._C</vt:lpstr>
      <vt:lpstr>DPW04.2.5._D</vt:lpstr>
      <vt:lpstr>DPW04.2.5._E</vt:lpstr>
      <vt:lpstr>DPW04.2.5._F</vt:lpstr>
      <vt:lpstr>DPW04.2.5._G</vt:lpstr>
      <vt:lpstr>DPW04.2.5._H</vt:lpstr>
      <vt:lpstr>DPW04.3._A</vt:lpstr>
      <vt:lpstr>DPW04.3._B</vt:lpstr>
      <vt:lpstr>DPW04.3._C</vt:lpstr>
      <vt:lpstr>DPW04.3._D</vt:lpstr>
      <vt:lpstr>DPW04.3._E</vt:lpstr>
      <vt:lpstr>DPW04.3._F</vt:lpstr>
      <vt:lpstr>DPW04.3._G</vt:lpstr>
      <vt:lpstr>DPW04.3._H</vt:lpstr>
      <vt:lpstr>DPW04.3.1._A</vt:lpstr>
      <vt:lpstr>DPW04.3.1._B</vt:lpstr>
      <vt:lpstr>DPW04.3.1._C</vt:lpstr>
      <vt:lpstr>DPW04.3.1._D</vt:lpstr>
      <vt:lpstr>DPW04.3.1._E</vt:lpstr>
      <vt:lpstr>DPW04.3.1._F</vt:lpstr>
      <vt:lpstr>DPW04.3.1._G</vt:lpstr>
      <vt:lpstr>DPW04.3.1._H</vt:lpstr>
      <vt:lpstr>DPW04.3.2._A</vt:lpstr>
      <vt:lpstr>DPW04.3.2._B</vt:lpstr>
      <vt:lpstr>DPW04.3.2._C</vt:lpstr>
      <vt:lpstr>DPW04.3.2._D</vt:lpstr>
      <vt:lpstr>DPW04.3.2._E</vt:lpstr>
      <vt:lpstr>DPW04.3.2._F</vt:lpstr>
      <vt:lpstr>DPW04.3.2._G</vt:lpstr>
      <vt:lpstr>DPW04.3.2._H</vt:lpstr>
      <vt:lpstr>DPW04.3.3._A</vt:lpstr>
      <vt:lpstr>DPW04.3.3._B</vt:lpstr>
      <vt:lpstr>DPW04.3.3._C</vt:lpstr>
      <vt:lpstr>DPW04.3.3._D</vt:lpstr>
      <vt:lpstr>DPW04.3.3._E</vt:lpstr>
      <vt:lpstr>DPW04.3.3._F</vt:lpstr>
      <vt:lpstr>DPW04.3.3._G</vt:lpstr>
      <vt:lpstr>DPW04.3.3._H</vt:lpstr>
      <vt:lpstr>DPW04.3.4._A</vt:lpstr>
      <vt:lpstr>DPW04.3.4._B</vt:lpstr>
      <vt:lpstr>DPW04.3.4._C</vt:lpstr>
      <vt:lpstr>DPW04.3.4._D</vt:lpstr>
      <vt:lpstr>DPW04.3.4._E</vt:lpstr>
      <vt:lpstr>DPW04.3.4._F</vt:lpstr>
      <vt:lpstr>DPW04.3.4._G</vt:lpstr>
      <vt:lpstr>DPW04.3.4._H</vt:lpstr>
      <vt:lpstr>DPW04.3.5._A</vt:lpstr>
      <vt:lpstr>DPW04.3.5._B</vt:lpstr>
      <vt:lpstr>DPW04.3.5._C</vt:lpstr>
      <vt:lpstr>DPW04.3.5._D</vt:lpstr>
      <vt:lpstr>DPW04.3.5._E</vt:lpstr>
      <vt:lpstr>DPW04.3.5._F</vt:lpstr>
      <vt:lpstr>DPW04.3.5._G</vt:lpstr>
      <vt:lpstr>DPW04.3.5._H</vt:lpstr>
      <vt:lpstr>DPW04.4._A</vt:lpstr>
      <vt:lpstr>DPW04.4._B</vt:lpstr>
      <vt:lpstr>DPW04.4._C</vt:lpstr>
      <vt:lpstr>DPW04.4._D</vt:lpstr>
      <vt:lpstr>DPW04.4._E</vt:lpstr>
      <vt:lpstr>DPW04.4._F</vt:lpstr>
      <vt:lpstr>DPW04.4._G</vt:lpstr>
      <vt:lpstr>DPW04.4._H</vt:lpstr>
      <vt:lpstr>DPW05.1._0</vt:lpstr>
      <vt:lpstr>DPW05.1._B</vt:lpstr>
      <vt:lpstr>DPW05.1._C</vt:lpstr>
      <vt:lpstr>DPW05.1._D</vt:lpstr>
      <vt:lpstr>DPW05.1._E</vt:lpstr>
      <vt:lpstr>DPW05.1._F</vt:lpstr>
      <vt:lpstr>DPW05.1._G</vt:lpstr>
      <vt:lpstr>DPW05.1._H</vt:lpstr>
      <vt:lpstr>DPW05.1._I</vt:lpstr>
      <vt:lpstr>DPW05.1._J</vt:lpstr>
      <vt:lpstr>DPW05.1._K</vt:lpstr>
      <vt:lpstr>DPW05.1._L</vt:lpstr>
      <vt:lpstr>DPW05.10._0</vt:lpstr>
      <vt:lpstr>DPW05.10._B</vt:lpstr>
      <vt:lpstr>DPW05.10._C</vt:lpstr>
      <vt:lpstr>DPW05.10._D</vt:lpstr>
      <vt:lpstr>DPW05.10._E</vt:lpstr>
      <vt:lpstr>DPW05.10._F</vt:lpstr>
      <vt:lpstr>DPW05.10._G</vt:lpstr>
      <vt:lpstr>DPW05.10._H</vt:lpstr>
      <vt:lpstr>DPW05.10._I</vt:lpstr>
      <vt:lpstr>DPW05.10._J</vt:lpstr>
      <vt:lpstr>DPW05.10._K</vt:lpstr>
      <vt:lpstr>DPW05.10._L</vt:lpstr>
      <vt:lpstr>DPW05.11._0</vt:lpstr>
      <vt:lpstr>DPW05.11._B</vt:lpstr>
      <vt:lpstr>DPW05.11._C</vt:lpstr>
      <vt:lpstr>DPW05.11._D</vt:lpstr>
      <vt:lpstr>DPW05.11._E</vt:lpstr>
      <vt:lpstr>DPW05.11._F</vt:lpstr>
      <vt:lpstr>DPW05.11._G</vt:lpstr>
      <vt:lpstr>DPW05.11._H</vt:lpstr>
      <vt:lpstr>DPW05.11._I</vt:lpstr>
      <vt:lpstr>DPW05.11._J</vt:lpstr>
      <vt:lpstr>DPW05.11._K</vt:lpstr>
      <vt:lpstr>DPW05.11._L</vt:lpstr>
      <vt:lpstr>DPW05.12._0</vt:lpstr>
      <vt:lpstr>DPW05.12._B</vt:lpstr>
      <vt:lpstr>DPW05.12._C</vt:lpstr>
      <vt:lpstr>DPW05.12._D</vt:lpstr>
      <vt:lpstr>DPW05.12._E</vt:lpstr>
      <vt:lpstr>DPW05.12._F</vt:lpstr>
      <vt:lpstr>DPW05.12._G</vt:lpstr>
      <vt:lpstr>DPW05.12._H</vt:lpstr>
      <vt:lpstr>DPW05.12._I</vt:lpstr>
      <vt:lpstr>DPW05.12._J</vt:lpstr>
      <vt:lpstr>DPW05.12._K</vt:lpstr>
      <vt:lpstr>DPW05.12._L</vt:lpstr>
      <vt:lpstr>DPW05.13._0</vt:lpstr>
      <vt:lpstr>DPW05.13._B</vt:lpstr>
      <vt:lpstr>DPW05.13._C</vt:lpstr>
      <vt:lpstr>DPW05.13._D</vt:lpstr>
      <vt:lpstr>DPW05.13._E</vt:lpstr>
      <vt:lpstr>DPW05.13._F</vt:lpstr>
      <vt:lpstr>DPW05.13._G</vt:lpstr>
      <vt:lpstr>DPW05.13._H</vt:lpstr>
      <vt:lpstr>DPW05.13._I</vt:lpstr>
      <vt:lpstr>DPW05.13._J</vt:lpstr>
      <vt:lpstr>DPW05.13._K</vt:lpstr>
      <vt:lpstr>DPW05.13._L</vt:lpstr>
      <vt:lpstr>DPW05.14._0</vt:lpstr>
      <vt:lpstr>DPW05.14._B</vt:lpstr>
      <vt:lpstr>DPW05.14._C</vt:lpstr>
      <vt:lpstr>DPW05.14._D</vt:lpstr>
      <vt:lpstr>DPW05.14._E</vt:lpstr>
      <vt:lpstr>DPW05.14._F</vt:lpstr>
      <vt:lpstr>DPW05.14._G</vt:lpstr>
      <vt:lpstr>DPW05.14._H</vt:lpstr>
      <vt:lpstr>DPW05.14._I</vt:lpstr>
      <vt:lpstr>DPW05.14._J</vt:lpstr>
      <vt:lpstr>DPW05.14._K</vt:lpstr>
      <vt:lpstr>DPW05.14._L</vt:lpstr>
      <vt:lpstr>DPW05.15._0</vt:lpstr>
      <vt:lpstr>DPW05.15._B</vt:lpstr>
      <vt:lpstr>DPW05.15._C</vt:lpstr>
      <vt:lpstr>DPW05.15._D</vt:lpstr>
      <vt:lpstr>DPW05.15._E</vt:lpstr>
      <vt:lpstr>DPW05.15._F</vt:lpstr>
      <vt:lpstr>DPW05.15._G</vt:lpstr>
      <vt:lpstr>DPW05.15._H</vt:lpstr>
      <vt:lpstr>DPW05.15._I</vt:lpstr>
      <vt:lpstr>DPW05.15._J</vt:lpstr>
      <vt:lpstr>DPW05.15._K</vt:lpstr>
      <vt:lpstr>DPW05.15._L</vt:lpstr>
      <vt:lpstr>DPW05.16._0</vt:lpstr>
      <vt:lpstr>DPW05.16._B</vt:lpstr>
      <vt:lpstr>DPW05.16._C</vt:lpstr>
      <vt:lpstr>DPW05.16._D</vt:lpstr>
      <vt:lpstr>DPW05.16._E</vt:lpstr>
      <vt:lpstr>DPW05.16._F</vt:lpstr>
      <vt:lpstr>DPW05.16._G</vt:lpstr>
      <vt:lpstr>DPW05.16._H</vt:lpstr>
      <vt:lpstr>DPW05.16._I</vt:lpstr>
      <vt:lpstr>DPW05.16._J</vt:lpstr>
      <vt:lpstr>DPW05.16._K</vt:lpstr>
      <vt:lpstr>DPW05.16._L</vt:lpstr>
      <vt:lpstr>DPW05.17._0</vt:lpstr>
      <vt:lpstr>DPW05.17._B</vt:lpstr>
      <vt:lpstr>DPW05.17._C</vt:lpstr>
      <vt:lpstr>DPW05.17._D</vt:lpstr>
      <vt:lpstr>DPW05.17._E</vt:lpstr>
      <vt:lpstr>DPW05.17._F</vt:lpstr>
      <vt:lpstr>DPW05.17._G</vt:lpstr>
      <vt:lpstr>DPW05.17._H</vt:lpstr>
      <vt:lpstr>DPW05.17._I</vt:lpstr>
      <vt:lpstr>DPW05.17._J</vt:lpstr>
      <vt:lpstr>DPW05.17._K</vt:lpstr>
      <vt:lpstr>DPW05.17._L</vt:lpstr>
      <vt:lpstr>DPW05.18._0</vt:lpstr>
      <vt:lpstr>DPW05.18._B</vt:lpstr>
      <vt:lpstr>DPW05.18._C</vt:lpstr>
      <vt:lpstr>DPW05.18._D</vt:lpstr>
      <vt:lpstr>DPW05.18._E</vt:lpstr>
      <vt:lpstr>DPW05.18._F</vt:lpstr>
      <vt:lpstr>DPW05.18._G</vt:lpstr>
      <vt:lpstr>DPW05.18._H</vt:lpstr>
      <vt:lpstr>DPW05.18._I</vt:lpstr>
      <vt:lpstr>DPW05.18._J</vt:lpstr>
      <vt:lpstr>DPW05.18._K</vt:lpstr>
      <vt:lpstr>DPW05.18._L</vt:lpstr>
      <vt:lpstr>DPW05.19._0</vt:lpstr>
      <vt:lpstr>DPW05.19._B</vt:lpstr>
      <vt:lpstr>DPW05.19._C</vt:lpstr>
      <vt:lpstr>DPW05.19._D</vt:lpstr>
      <vt:lpstr>DPW05.19._E</vt:lpstr>
      <vt:lpstr>DPW05.19._F</vt:lpstr>
      <vt:lpstr>DPW05.19._G</vt:lpstr>
      <vt:lpstr>DPW05.19._H</vt:lpstr>
      <vt:lpstr>DPW05.19._I</vt:lpstr>
      <vt:lpstr>DPW05.19._J</vt:lpstr>
      <vt:lpstr>DPW05.19._K</vt:lpstr>
      <vt:lpstr>DPW05.19._L</vt:lpstr>
      <vt:lpstr>DPW05.2._0</vt:lpstr>
      <vt:lpstr>DPW05.2._B</vt:lpstr>
      <vt:lpstr>DPW05.2._C</vt:lpstr>
      <vt:lpstr>DPW05.2._D</vt:lpstr>
      <vt:lpstr>DPW05.2._E</vt:lpstr>
      <vt:lpstr>DPW05.2._F</vt:lpstr>
      <vt:lpstr>DPW05.2._G</vt:lpstr>
      <vt:lpstr>DPW05.2._H</vt:lpstr>
      <vt:lpstr>DPW05.2._I</vt:lpstr>
      <vt:lpstr>DPW05.2._J</vt:lpstr>
      <vt:lpstr>DPW05.2._K</vt:lpstr>
      <vt:lpstr>DPW05.2._L</vt:lpstr>
      <vt:lpstr>DPW05.20._0</vt:lpstr>
      <vt:lpstr>DPW05.20._B</vt:lpstr>
      <vt:lpstr>DPW05.20._C</vt:lpstr>
      <vt:lpstr>DPW05.20._D</vt:lpstr>
      <vt:lpstr>DPW05.20._E</vt:lpstr>
      <vt:lpstr>DPW05.20._F</vt:lpstr>
      <vt:lpstr>DPW05.20._G</vt:lpstr>
      <vt:lpstr>DPW05.20._H</vt:lpstr>
      <vt:lpstr>DPW05.20._I</vt:lpstr>
      <vt:lpstr>DPW05.20._J</vt:lpstr>
      <vt:lpstr>DPW05.20._K</vt:lpstr>
      <vt:lpstr>DPW05.20._L</vt:lpstr>
      <vt:lpstr>DPW05.21._0</vt:lpstr>
      <vt:lpstr>DPW05.21._B</vt:lpstr>
      <vt:lpstr>DPW05.21._C</vt:lpstr>
      <vt:lpstr>DPW05.21._D</vt:lpstr>
      <vt:lpstr>DPW05.21._E</vt:lpstr>
      <vt:lpstr>DPW05.21._F</vt:lpstr>
      <vt:lpstr>DPW05.21._G</vt:lpstr>
      <vt:lpstr>DPW05.21._H</vt:lpstr>
      <vt:lpstr>DPW05.21._I</vt:lpstr>
      <vt:lpstr>DPW05.21._J</vt:lpstr>
      <vt:lpstr>DPW05.21._K</vt:lpstr>
      <vt:lpstr>DPW05.21._L</vt:lpstr>
      <vt:lpstr>DPW05.22._0</vt:lpstr>
      <vt:lpstr>DPW05.22._B</vt:lpstr>
      <vt:lpstr>DPW05.22._C</vt:lpstr>
      <vt:lpstr>DPW05.22._D</vt:lpstr>
      <vt:lpstr>DPW05.22._E</vt:lpstr>
      <vt:lpstr>DPW05.22._F</vt:lpstr>
      <vt:lpstr>DPW05.22._G</vt:lpstr>
      <vt:lpstr>DPW05.22._H</vt:lpstr>
      <vt:lpstr>DPW05.22._I</vt:lpstr>
      <vt:lpstr>DPW05.22._J</vt:lpstr>
      <vt:lpstr>DPW05.22._K</vt:lpstr>
      <vt:lpstr>DPW05.22._L</vt:lpstr>
      <vt:lpstr>DPW05.23._0</vt:lpstr>
      <vt:lpstr>DPW05.23._B</vt:lpstr>
      <vt:lpstr>DPW05.23._C</vt:lpstr>
      <vt:lpstr>DPW05.23._D</vt:lpstr>
      <vt:lpstr>DPW05.23._E</vt:lpstr>
      <vt:lpstr>DPW05.23._F</vt:lpstr>
      <vt:lpstr>DPW05.23._G</vt:lpstr>
      <vt:lpstr>DPW05.23._H</vt:lpstr>
      <vt:lpstr>DPW05.23._I</vt:lpstr>
      <vt:lpstr>DPW05.23._J</vt:lpstr>
      <vt:lpstr>DPW05.23._K</vt:lpstr>
      <vt:lpstr>DPW05.23._L</vt:lpstr>
      <vt:lpstr>DPW05.24._0</vt:lpstr>
      <vt:lpstr>DPW05.24._B</vt:lpstr>
      <vt:lpstr>DPW05.24._C</vt:lpstr>
      <vt:lpstr>DPW05.24._D</vt:lpstr>
      <vt:lpstr>DPW05.24._E</vt:lpstr>
      <vt:lpstr>DPW05.24._F</vt:lpstr>
      <vt:lpstr>DPW05.24._G</vt:lpstr>
      <vt:lpstr>DPW05.24._H</vt:lpstr>
      <vt:lpstr>DPW05.24._I</vt:lpstr>
      <vt:lpstr>DPW05.24._J</vt:lpstr>
      <vt:lpstr>DPW05.24._K</vt:lpstr>
      <vt:lpstr>DPW05.24._L</vt:lpstr>
      <vt:lpstr>DPW05.25._0</vt:lpstr>
      <vt:lpstr>DPW05.25._B</vt:lpstr>
      <vt:lpstr>DPW05.25._C</vt:lpstr>
      <vt:lpstr>DPW05.25._D</vt:lpstr>
      <vt:lpstr>DPW05.25._E</vt:lpstr>
      <vt:lpstr>DPW05.25._F</vt:lpstr>
      <vt:lpstr>DPW05.25._G</vt:lpstr>
      <vt:lpstr>DPW05.25._H</vt:lpstr>
      <vt:lpstr>DPW05.25._I</vt:lpstr>
      <vt:lpstr>DPW05.25._J</vt:lpstr>
      <vt:lpstr>DPW05.25._K</vt:lpstr>
      <vt:lpstr>DPW05.25._L</vt:lpstr>
      <vt:lpstr>DPW05.26._0</vt:lpstr>
      <vt:lpstr>DPW05.26._B</vt:lpstr>
      <vt:lpstr>DPW05.26._C</vt:lpstr>
      <vt:lpstr>DPW05.26._D</vt:lpstr>
      <vt:lpstr>DPW05.26._E</vt:lpstr>
      <vt:lpstr>DPW05.26._F</vt:lpstr>
      <vt:lpstr>DPW05.26._G</vt:lpstr>
      <vt:lpstr>DPW05.26._H</vt:lpstr>
      <vt:lpstr>DPW05.26._I</vt:lpstr>
      <vt:lpstr>DPW05.26._J</vt:lpstr>
      <vt:lpstr>DPW05.26._K</vt:lpstr>
      <vt:lpstr>DPW05.26._L</vt:lpstr>
      <vt:lpstr>DPW05.27._0</vt:lpstr>
      <vt:lpstr>DPW05.27._B</vt:lpstr>
      <vt:lpstr>DPW05.27._C</vt:lpstr>
      <vt:lpstr>DPW05.27._D</vt:lpstr>
      <vt:lpstr>DPW05.27._E</vt:lpstr>
      <vt:lpstr>DPW05.27._F</vt:lpstr>
      <vt:lpstr>DPW05.27._G</vt:lpstr>
      <vt:lpstr>DPW05.27._H</vt:lpstr>
      <vt:lpstr>DPW05.27._I</vt:lpstr>
      <vt:lpstr>DPW05.27._J</vt:lpstr>
      <vt:lpstr>DPW05.27._K</vt:lpstr>
      <vt:lpstr>DPW05.27._L</vt:lpstr>
      <vt:lpstr>DPW05.28._0</vt:lpstr>
      <vt:lpstr>DPW05.28._B</vt:lpstr>
      <vt:lpstr>DPW05.28._C</vt:lpstr>
      <vt:lpstr>DPW05.28._D</vt:lpstr>
      <vt:lpstr>DPW05.28._E</vt:lpstr>
      <vt:lpstr>DPW05.28._F</vt:lpstr>
      <vt:lpstr>DPW05.28._G</vt:lpstr>
      <vt:lpstr>DPW05.28._H</vt:lpstr>
      <vt:lpstr>DPW05.28._I</vt:lpstr>
      <vt:lpstr>DPW05.28._J</vt:lpstr>
      <vt:lpstr>DPW05.28._K</vt:lpstr>
      <vt:lpstr>DPW05.28._L</vt:lpstr>
      <vt:lpstr>DPW05.29._0</vt:lpstr>
      <vt:lpstr>DPW05.29._B</vt:lpstr>
      <vt:lpstr>DPW05.29._C</vt:lpstr>
      <vt:lpstr>DPW05.29._D</vt:lpstr>
      <vt:lpstr>DPW05.29._E</vt:lpstr>
      <vt:lpstr>DPW05.29._F</vt:lpstr>
      <vt:lpstr>DPW05.29._G</vt:lpstr>
      <vt:lpstr>DPW05.29._H</vt:lpstr>
      <vt:lpstr>DPW05.29._I</vt:lpstr>
      <vt:lpstr>DPW05.29._J</vt:lpstr>
      <vt:lpstr>DPW05.29._K</vt:lpstr>
      <vt:lpstr>DPW05.29._L</vt:lpstr>
      <vt:lpstr>DPW05.3._0</vt:lpstr>
      <vt:lpstr>DPW05.3._B</vt:lpstr>
      <vt:lpstr>DPW05.3._C</vt:lpstr>
      <vt:lpstr>DPW05.3._D</vt:lpstr>
      <vt:lpstr>DPW05.3._E</vt:lpstr>
      <vt:lpstr>DPW05.3._F</vt:lpstr>
      <vt:lpstr>DPW05.3._G</vt:lpstr>
      <vt:lpstr>DPW05.3._H</vt:lpstr>
      <vt:lpstr>DPW05.3._I</vt:lpstr>
      <vt:lpstr>DPW05.3._J</vt:lpstr>
      <vt:lpstr>DPW05.3._K</vt:lpstr>
      <vt:lpstr>DPW05.3._L</vt:lpstr>
      <vt:lpstr>DPW05.30._0</vt:lpstr>
      <vt:lpstr>DPW05.30._B</vt:lpstr>
      <vt:lpstr>DPW05.30._C</vt:lpstr>
      <vt:lpstr>DPW05.30._D</vt:lpstr>
      <vt:lpstr>DPW05.30._E</vt:lpstr>
      <vt:lpstr>DPW05.30._F</vt:lpstr>
      <vt:lpstr>DPW05.30._G</vt:lpstr>
      <vt:lpstr>DPW05.30._H</vt:lpstr>
      <vt:lpstr>DPW05.30._I</vt:lpstr>
      <vt:lpstr>DPW05.30._J</vt:lpstr>
      <vt:lpstr>DPW05.30._K</vt:lpstr>
      <vt:lpstr>DPW05.30._L</vt:lpstr>
      <vt:lpstr>DPW05.31._C</vt:lpstr>
      <vt:lpstr>DPW05.31._D</vt:lpstr>
      <vt:lpstr>DPW05.31._H</vt:lpstr>
      <vt:lpstr>DPW05.31._I</vt:lpstr>
      <vt:lpstr>DPW05.31._J</vt:lpstr>
      <vt:lpstr>DPW05.31._K</vt:lpstr>
      <vt:lpstr>DPW05.31._L</vt:lpstr>
      <vt:lpstr>DPW05.4._0</vt:lpstr>
      <vt:lpstr>DPW05.4._B</vt:lpstr>
      <vt:lpstr>DPW05.4._C</vt:lpstr>
      <vt:lpstr>DPW05.4._D</vt:lpstr>
      <vt:lpstr>DPW05.4._E</vt:lpstr>
      <vt:lpstr>DPW05.4._F</vt:lpstr>
      <vt:lpstr>DPW05.4._G</vt:lpstr>
      <vt:lpstr>DPW05.4._H</vt:lpstr>
      <vt:lpstr>DPW05.4._I</vt:lpstr>
      <vt:lpstr>DPW05.4._J</vt:lpstr>
      <vt:lpstr>DPW05.4._K</vt:lpstr>
      <vt:lpstr>DPW05.4._L</vt:lpstr>
      <vt:lpstr>DPW05.5._0</vt:lpstr>
      <vt:lpstr>DPW05.5._B</vt:lpstr>
      <vt:lpstr>DPW05.5._C</vt:lpstr>
      <vt:lpstr>DPW05.5._D</vt:lpstr>
      <vt:lpstr>DPW05.5._E</vt:lpstr>
      <vt:lpstr>DPW05.5._F</vt:lpstr>
      <vt:lpstr>DPW05.5._G</vt:lpstr>
      <vt:lpstr>DPW05.5._H</vt:lpstr>
      <vt:lpstr>DPW05.5._I</vt:lpstr>
      <vt:lpstr>DPW05.5._J</vt:lpstr>
      <vt:lpstr>DPW05.5._K</vt:lpstr>
      <vt:lpstr>DPW05.5._L</vt:lpstr>
      <vt:lpstr>DPW05.6._0</vt:lpstr>
      <vt:lpstr>DPW05.6._B</vt:lpstr>
      <vt:lpstr>DPW05.6._C</vt:lpstr>
      <vt:lpstr>DPW05.6._D</vt:lpstr>
      <vt:lpstr>DPW05.6._E</vt:lpstr>
      <vt:lpstr>DPW05.6._F</vt:lpstr>
      <vt:lpstr>DPW05.6._G</vt:lpstr>
      <vt:lpstr>DPW05.6._H</vt:lpstr>
      <vt:lpstr>DPW05.6._I</vt:lpstr>
      <vt:lpstr>DPW05.6._J</vt:lpstr>
      <vt:lpstr>DPW05.6._K</vt:lpstr>
      <vt:lpstr>DPW05.6._L</vt:lpstr>
      <vt:lpstr>DPW05.7._0</vt:lpstr>
      <vt:lpstr>DPW05.7._B</vt:lpstr>
      <vt:lpstr>DPW05.7._C</vt:lpstr>
      <vt:lpstr>DPW05.7._D</vt:lpstr>
      <vt:lpstr>DPW05.7._E</vt:lpstr>
      <vt:lpstr>DPW05.7._F</vt:lpstr>
      <vt:lpstr>DPW05.7._G</vt:lpstr>
      <vt:lpstr>DPW05.7._H</vt:lpstr>
      <vt:lpstr>DPW05.7._I</vt:lpstr>
      <vt:lpstr>DPW05.7._J</vt:lpstr>
      <vt:lpstr>DPW05.7._K</vt:lpstr>
      <vt:lpstr>DPW05.7._L</vt:lpstr>
      <vt:lpstr>DPW05.8._0</vt:lpstr>
      <vt:lpstr>DPW05.8._B</vt:lpstr>
      <vt:lpstr>DPW05.8._C</vt:lpstr>
      <vt:lpstr>DPW05.8._D</vt:lpstr>
      <vt:lpstr>DPW05.8._E</vt:lpstr>
      <vt:lpstr>DPW05.8._F</vt:lpstr>
      <vt:lpstr>DPW05.8._G</vt:lpstr>
      <vt:lpstr>DPW05.8._H</vt:lpstr>
      <vt:lpstr>DPW05.8._I</vt:lpstr>
      <vt:lpstr>DPW05.8._J</vt:lpstr>
      <vt:lpstr>DPW05.8._K</vt:lpstr>
      <vt:lpstr>DPW05.8._L</vt:lpstr>
      <vt:lpstr>DPW05.9._0</vt:lpstr>
      <vt:lpstr>DPW05.9._B</vt:lpstr>
      <vt:lpstr>DPW05.9._C</vt:lpstr>
      <vt:lpstr>DPW05.9._D</vt:lpstr>
      <vt:lpstr>DPW05.9._E</vt:lpstr>
      <vt:lpstr>DPW05.9._F</vt:lpstr>
      <vt:lpstr>DPW05.9._G</vt:lpstr>
      <vt:lpstr>DPW05.9._H</vt:lpstr>
      <vt:lpstr>DPW05.9._I</vt:lpstr>
      <vt:lpstr>DPW05.9._J</vt:lpstr>
      <vt:lpstr>DPW05.9._K</vt:lpstr>
      <vt:lpstr>DPW05.9._L</vt:lpstr>
      <vt:lpstr>DPW06.1._A</vt:lpstr>
      <vt:lpstr>DPW06.1._B</vt:lpstr>
      <vt:lpstr>DPW06.1._C</vt:lpstr>
      <vt:lpstr>DPW06.1._D</vt:lpstr>
      <vt:lpstr>DPW06.1._E</vt:lpstr>
      <vt:lpstr>DPW06.1._F</vt:lpstr>
      <vt:lpstr>DPW06.1._G</vt:lpstr>
      <vt:lpstr>DPW06.2._A</vt:lpstr>
      <vt:lpstr>DPW06.2._B</vt:lpstr>
      <vt:lpstr>DPW06.2._C</vt:lpstr>
      <vt:lpstr>DPW06.2._D</vt:lpstr>
      <vt:lpstr>DPW06.2._E</vt:lpstr>
      <vt:lpstr>DPW06.2._F</vt:lpstr>
      <vt:lpstr>DPW06.2._G</vt:lpstr>
      <vt:lpstr>DPW06.3._A</vt:lpstr>
      <vt:lpstr>DPW06.3._B</vt:lpstr>
      <vt:lpstr>DPW06.3._C</vt:lpstr>
      <vt:lpstr>DPW06.3._D</vt:lpstr>
      <vt:lpstr>DPW06.3._E</vt:lpstr>
      <vt:lpstr>DPW06.3._F</vt:lpstr>
      <vt:lpstr>DPW06.3._G</vt:lpstr>
      <vt:lpstr>DPW06.3.1._A</vt:lpstr>
      <vt:lpstr>DPW06.3.1._B</vt:lpstr>
      <vt:lpstr>DPW06.3.1._C</vt:lpstr>
      <vt:lpstr>DPW06.3.1._D</vt:lpstr>
      <vt:lpstr>DPW06.3.1._E</vt:lpstr>
      <vt:lpstr>DPW06.3.1._F</vt:lpstr>
      <vt:lpstr>DPW06.3.1._G</vt:lpstr>
      <vt:lpstr>DPW06.4._A</vt:lpstr>
      <vt:lpstr>DPW06.4._B</vt:lpstr>
      <vt:lpstr>DPW06.4._C</vt:lpstr>
      <vt:lpstr>DPW06.4._D</vt:lpstr>
      <vt:lpstr>DPW06.4._E</vt:lpstr>
      <vt:lpstr>DPW06.4._F</vt:lpstr>
      <vt:lpstr>DPW06.4._G</vt:lpstr>
      <vt:lpstr>DPW07.1._A</vt:lpstr>
      <vt:lpstr>DPW07.1._B</vt:lpstr>
      <vt:lpstr>DPW07.1._C</vt:lpstr>
      <vt:lpstr>DPW07.1._D</vt:lpstr>
      <vt:lpstr>DPW07.1._E</vt:lpstr>
      <vt:lpstr>DPW07.1._F</vt:lpstr>
      <vt:lpstr>DPW07.1._G</vt:lpstr>
      <vt:lpstr>DPW07.2._A</vt:lpstr>
      <vt:lpstr>DPW07.2._B</vt:lpstr>
      <vt:lpstr>DPW07.2._C</vt:lpstr>
      <vt:lpstr>DPW07.2._D</vt:lpstr>
      <vt:lpstr>DPW07.2._E</vt:lpstr>
      <vt:lpstr>DPW07.2._F</vt:lpstr>
      <vt:lpstr>DPW07.2._G</vt:lpstr>
      <vt:lpstr>DPW07.3._A</vt:lpstr>
      <vt:lpstr>DPW07.3._B</vt:lpstr>
      <vt:lpstr>DPW07.3._C</vt:lpstr>
      <vt:lpstr>DPW07.3._D</vt:lpstr>
      <vt:lpstr>DPW07.3._E</vt:lpstr>
      <vt:lpstr>DPW07.3._F</vt:lpstr>
      <vt:lpstr>DPW07.3._G</vt:lpstr>
      <vt:lpstr>DPW07.4._A</vt:lpstr>
      <vt:lpstr>DPW07.4._B</vt:lpstr>
      <vt:lpstr>DPW07.4._C</vt:lpstr>
      <vt:lpstr>DPW07.4._D</vt:lpstr>
      <vt:lpstr>DPW07.4._E</vt:lpstr>
      <vt:lpstr>DPW07.4._F</vt:lpstr>
      <vt:lpstr>DPW07.4._G</vt:lpstr>
      <vt:lpstr>DPW07.5._A</vt:lpstr>
      <vt:lpstr>DPW07.5._B</vt:lpstr>
      <vt:lpstr>DPW07.5._C</vt:lpstr>
      <vt:lpstr>DPW07.5._D</vt:lpstr>
      <vt:lpstr>DPW07.5._E</vt:lpstr>
      <vt:lpstr>DPW07.5._F</vt:lpstr>
      <vt:lpstr>DPW07.5._G</vt:lpstr>
      <vt:lpstr>DPW07.6._A</vt:lpstr>
      <vt:lpstr>DPW07.6._B</vt:lpstr>
      <vt:lpstr>DPW07.6._C</vt:lpstr>
      <vt:lpstr>DPW07.6._D</vt:lpstr>
      <vt:lpstr>DPW07.6._E</vt:lpstr>
      <vt:lpstr>DPW07.6._F</vt:lpstr>
      <vt:lpstr>DPW07.6._G</vt:lpstr>
      <vt:lpstr>DPW07.7._A</vt:lpstr>
      <vt:lpstr>DPW07.7._B</vt:lpstr>
      <vt:lpstr>DPW07.7._C</vt:lpstr>
      <vt:lpstr>DPW07.7._D</vt:lpstr>
      <vt:lpstr>DPW07.7._E</vt:lpstr>
      <vt:lpstr>DPW07.7._F</vt:lpstr>
      <vt:lpstr>DPW07.7._G</vt:lpstr>
      <vt:lpstr>DZ01.2._A</vt:lpstr>
      <vt:lpstr>DZ01.2.1._A</vt:lpstr>
      <vt:lpstr>DZ01.2.2._A</vt:lpstr>
      <vt:lpstr>DZ01.2.3._A</vt:lpstr>
      <vt:lpstr>DZ01.3._A</vt:lpstr>
      <vt:lpstr>DZ01.3.1._A</vt:lpstr>
      <vt:lpstr>DZ01.3.2._A</vt:lpstr>
      <vt:lpstr>DZ01.3.3._A</vt:lpstr>
      <vt:lpstr>FS01.1._A</vt:lpstr>
      <vt:lpstr>FS01.1.1._A</vt:lpstr>
      <vt:lpstr>FS01.2._A</vt:lpstr>
      <vt:lpstr>FS01.3._A</vt:lpstr>
      <vt:lpstr>FS01.4._A</vt:lpstr>
      <vt:lpstr>FS01.5._A</vt:lpstr>
      <vt:lpstr>FS01.6._A</vt:lpstr>
      <vt:lpstr>FSIZ01.1._A</vt:lpstr>
      <vt:lpstr>FSIZ01.1.1._A</vt:lpstr>
      <vt:lpstr>FSIZ01.1.1.1._0</vt:lpstr>
      <vt:lpstr>FSIZ01.1.1.1._A</vt:lpstr>
      <vt:lpstr>FSIZ01.1.1.10._A</vt:lpstr>
      <vt:lpstr>FSIZ01.1.1.2._0</vt:lpstr>
      <vt:lpstr>FSIZ01.1.1.2._A</vt:lpstr>
      <vt:lpstr>FSIZ01.1.1.3._0</vt:lpstr>
      <vt:lpstr>FSIZ01.1.1.3._A</vt:lpstr>
      <vt:lpstr>FSIZ01.1.1.4._0</vt:lpstr>
      <vt:lpstr>FSIZ01.1.1.4._A</vt:lpstr>
      <vt:lpstr>FSIZ01.1.1.5._0</vt:lpstr>
      <vt:lpstr>FSIZ01.1.1.5._A</vt:lpstr>
      <vt:lpstr>FSIZ01.1.1.6._0</vt:lpstr>
      <vt:lpstr>FSIZ01.1.1.6._A</vt:lpstr>
      <vt:lpstr>FSIZ01.1.1.7._0</vt:lpstr>
      <vt:lpstr>FSIZ01.1.1.7._A</vt:lpstr>
      <vt:lpstr>FSIZ01.1.1.8._0</vt:lpstr>
      <vt:lpstr>FSIZ01.1.1.8._A</vt:lpstr>
      <vt:lpstr>FSIZ01.1.1.9._0</vt:lpstr>
      <vt:lpstr>FSIZ01.1.1.9._A</vt:lpstr>
      <vt:lpstr>FSIZ01.1.2._A</vt:lpstr>
      <vt:lpstr>FSIZ01.1.2.1._0</vt:lpstr>
      <vt:lpstr>FSIZ01.1.2.1._A</vt:lpstr>
      <vt:lpstr>FSIZ01.1.2.10._A</vt:lpstr>
      <vt:lpstr>FSIZ01.1.2.2._0</vt:lpstr>
      <vt:lpstr>FSIZ01.1.2.2._A</vt:lpstr>
      <vt:lpstr>FSIZ01.1.2.3._0</vt:lpstr>
      <vt:lpstr>FSIZ01.1.2.3._A</vt:lpstr>
      <vt:lpstr>FSIZ01.1.2.4._0</vt:lpstr>
      <vt:lpstr>FSIZ01.1.2.4._A</vt:lpstr>
      <vt:lpstr>FSIZ01.1.2.5._0</vt:lpstr>
      <vt:lpstr>FSIZ01.1.2.5._A</vt:lpstr>
      <vt:lpstr>FSIZ01.1.2.6._0</vt:lpstr>
      <vt:lpstr>FSIZ01.1.2.6._A</vt:lpstr>
      <vt:lpstr>FSIZ01.1.2.7._0</vt:lpstr>
      <vt:lpstr>FSIZ01.1.2.7._A</vt:lpstr>
      <vt:lpstr>FSIZ01.1.2.8._0</vt:lpstr>
      <vt:lpstr>FSIZ01.1.2.8._A</vt:lpstr>
      <vt:lpstr>FSIZ01.1.2.9._0</vt:lpstr>
      <vt:lpstr>FSIZ01.1.2.9._A</vt:lpstr>
      <vt:lpstr>FSIZ01.2._A</vt:lpstr>
      <vt:lpstr>FSIZ01.3._A</vt:lpstr>
      <vt:lpstr>FW02.1._A</vt:lpstr>
      <vt:lpstr>FW02.1._B</vt:lpstr>
      <vt:lpstr>FW02.1._C</vt:lpstr>
      <vt:lpstr>FW02.2._A</vt:lpstr>
      <vt:lpstr>FW02.2._B</vt:lpstr>
      <vt:lpstr>FW02.2._C</vt:lpstr>
      <vt:lpstr>FW02.3._A</vt:lpstr>
      <vt:lpstr>FW02.3._B</vt:lpstr>
      <vt:lpstr>FW02.3._C</vt:lpstr>
      <vt:lpstr>FW02.4._A</vt:lpstr>
      <vt:lpstr>FW02.4._B</vt:lpstr>
      <vt:lpstr>FW02.4._C</vt:lpstr>
      <vt:lpstr>FW02.5._A</vt:lpstr>
      <vt:lpstr>FW02.5._B</vt:lpstr>
      <vt:lpstr>FW02.5._C</vt:lpstr>
      <vt:lpstr>FW02.6._A</vt:lpstr>
      <vt:lpstr>FW02.6._B</vt:lpstr>
      <vt:lpstr>FW02.6._C</vt:lpstr>
      <vt:lpstr>FW02.7._A</vt:lpstr>
      <vt:lpstr>FW02.7._B</vt:lpstr>
      <vt:lpstr>FW02.7._C</vt:lpstr>
      <vt:lpstr>FW02.8._A</vt:lpstr>
      <vt:lpstr>FW02.8._B</vt:lpstr>
      <vt:lpstr>FW02.8._C</vt:lpstr>
      <vt:lpstr>FW03.1.1._A</vt:lpstr>
      <vt:lpstr>FW03.1.1.1._A</vt:lpstr>
      <vt:lpstr>FW03.1.1.1.1._A</vt:lpstr>
      <vt:lpstr>FW03.1.1.1.2._A</vt:lpstr>
      <vt:lpstr>FW03.1.1.1.3._A</vt:lpstr>
      <vt:lpstr>FW03.1.1.1.4._A</vt:lpstr>
      <vt:lpstr>FW03.1.1.1.5._A</vt:lpstr>
      <vt:lpstr>FW03.1.1.1.6._A</vt:lpstr>
      <vt:lpstr>FW03.1.1.2._A</vt:lpstr>
      <vt:lpstr>FW03.1.1.3._A</vt:lpstr>
      <vt:lpstr>FW03.1.2._A</vt:lpstr>
      <vt:lpstr>FW04.1.1._A</vt:lpstr>
      <vt:lpstr>FW04.1.2._A</vt:lpstr>
      <vt:lpstr>FW04.1.3._A</vt:lpstr>
      <vt:lpstr>FW04.1.4._A</vt:lpstr>
      <vt:lpstr>FW04.1.5._A</vt:lpstr>
      <vt:lpstr>FW04.1.6._A</vt:lpstr>
      <vt:lpstr>FWW01.1._A</vt:lpstr>
      <vt:lpstr>FWW01.1.1._A</vt:lpstr>
      <vt:lpstr>FWW01.1.1.1._A</vt:lpstr>
      <vt:lpstr>FWW01.1.1.2._A</vt:lpstr>
      <vt:lpstr>FWW01.1.2._A</vt:lpstr>
      <vt:lpstr>FWW01.1.2.1._A</vt:lpstr>
      <vt:lpstr>FWW01.1.2.2._A</vt:lpstr>
      <vt:lpstr>FWW01.10._A</vt:lpstr>
      <vt:lpstr>FWW01.10.1._A</vt:lpstr>
      <vt:lpstr>FWW01.11._A</vt:lpstr>
      <vt:lpstr>FWW01.12._A</vt:lpstr>
      <vt:lpstr>FWW01.13._A</vt:lpstr>
      <vt:lpstr>FWW01.14._A</vt:lpstr>
      <vt:lpstr>FWW01.15._A</vt:lpstr>
      <vt:lpstr>FWW01.16._A</vt:lpstr>
      <vt:lpstr>FWW01.17._A</vt:lpstr>
      <vt:lpstr>FWW01.18._A</vt:lpstr>
      <vt:lpstr>FWW01.19._A</vt:lpstr>
      <vt:lpstr>FWW01.2._A</vt:lpstr>
      <vt:lpstr>FWW01.2.1._A</vt:lpstr>
      <vt:lpstr>FWW01.2.2._A</vt:lpstr>
      <vt:lpstr>FWW01.2.3._A</vt:lpstr>
      <vt:lpstr>FWW01.20._A</vt:lpstr>
      <vt:lpstr>FWW01.21._A</vt:lpstr>
      <vt:lpstr>FWW01.22._A</vt:lpstr>
      <vt:lpstr>FWW01.23._A</vt:lpstr>
      <vt:lpstr>FWW01.24._A</vt:lpstr>
      <vt:lpstr>FWW01.3._A</vt:lpstr>
      <vt:lpstr>FWW01.3.1._A</vt:lpstr>
      <vt:lpstr>FWW01.4._A</vt:lpstr>
      <vt:lpstr>FWW01.5._A</vt:lpstr>
      <vt:lpstr>FWW01.6._A</vt:lpstr>
      <vt:lpstr>FWW01.7._A</vt:lpstr>
      <vt:lpstr>FWW01.8._A</vt:lpstr>
      <vt:lpstr>FWW01.9._A</vt:lpstr>
      <vt:lpstr>FWW01.9.1._A</vt:lpstr>
      <vt:lpstr>GAP01.1._A</vt:lpstr>
      <vt:lpstr>GAP01.1.1._A</vt:lpstr>
      <vt:lpstr>GAP01.1.2._A</vt:lpstr>
      <vt:lpstr>GAP01.2._A</vt:lpstr>
      <vt:lpstr>GAP01.2.1._A</vt:lpstr>
      <vt:lpstr>GAP01.2.2._A</vt:lpstr>
      <vt:lpstr>GAP01.2.3._A</vt:lpstr>
      <vt:lpstr>GAP01.2.4._A</vt:lpstr>
      <vt:lpstr>GAP01.3._A</vt:lpstr>
      <vt:lpstr>IK02A.1._B</vt:lpstr>
      <vt:lpstr>IK02A.10._A</vt:lpstr>
      <vt:lpstr>IK02A.10._B</vt:lpstr>
      <vt:lpstr>IK02A.10.1._A</vt:lpstr>
      <vt:lpstr>IK02A.10.1._B</vt:lpstr>
      <vt:lpstr>IK02A.11._A</vt:lpstr>
      <vt:lpstr>IK02A.11._B</vt:lpstr>
      <vt:lpstr>IK02A.12._A</vt:lpstr>
      <vt:lpstr>IK02A.12._B</vt:lpstr>
      <vt:lpstr>IK02A.13._A</vt:lpstr>
      <vt:lpstr>IK02A.13._B</vt:lpstr>
      <vt:lpstr>IK02A.14._A</vt:lpstr>
      <vt:lpstr>IK02A.14._B</vt:lpstr>
      <vt:lpstr>IK02A.15._A</vt:lpstr>
      <vt:lpstr>IK02A.15._B</vt:lpstr>
      <vt:lpstr>IK02A.16._A</vt:lpstr>
      <vt:lpstr>IK02A.16._B</vt:lpstr>
      <vt:lpstr>IK02A.17._A</vt:lpstr>
      <vt:lpstr>IK02A.17._B</vt:lpstr>
      <vt:lpstr>IK02A.18._A</vt:lpstr>
      <vt:lpstr>IK02A.18._B</vt:lpstr>
      <vt:lpstr>IK02A.19._A</vt:lpstr>
      <vt:lpstr>IK02A.19._B</vt:lpstr>
      <vt:lpstr>IK02A.19.1._A</vt:lpstr>
      <vt:lpstr>IK02A.19.1._B</vt:lpstr>
      <vt:lpstr>IK02A.2._B</vt:lpstr>
      <vt:lpstr>IK02A.20._B</vt:lpstr>
      <vt:lpstr>IK02A.20.1._B</vt:lpstr>
      <vt:lpstr>IK02A.21._B</vt:lpstr>
      <vt:lpstr>IK02A.3._B</vt:lpstr>
      <vt:lpstr>IK02A.4._A</vt:lpstr>
      <vt:lpstr>IK02A.4._B</vt:lpstr>
      <vt:lpstr>IK02A.5._A</vt:lpstr>
      <vt:lpstr>IK02A.5._B</vt:lpstr>
      <vt:lpstr>IK02A.5.1._A</vt:lpstr>
      <vt:lpstr>IK02A.5.1._B</vt:lpstr>
      <vt:lpstr>IK02A.6._A</vt:lpstr>
      <vt:lpstr>IK02A.6._B</vt:lpstr>
      <vt:lpstr>IK02A.6.1._A</vt:lpstr>
      <vt:lpstr>IK02A.6.1._B</vt:lpstr>
      <vt:lpstr>IK02A.6.2._A</vt:lpstr>
      <vt:lpstr>IK02A.6.2._B</vt:lpstr>
      <vt:lpstr>IK02A.7._A</vt:lpstr>
      <vt:lpstr>IK02A.7._B</vt:lpstr>
      <vt:lpstr>IK02A.8._A</vt:lpstr>
      <vt:lpstr>IK02A.8._B</vt:lpstr>
      <vt:lpstr>IK02A.9._A</vt:lpstr>
      <vt:lpstr>IK02A.9._B</vt:lpstr>
      <vt:lpstr>IK02A.9.1._A</vt:lpstr>
      <vt:lpstr>IK02A.9.1._B</vt:lpstr>
      <vt:lpstr>IK02A.9.2._A</vt:lpstr>
      <vt:lpstr>IK02A.9.2._B</vt:lpstr>
      <vt:lpstr>IK02A.9.3._A</vt:lpstr>
      <vt:lpstr>IK02A.9.3._B</vt:lpstr>
      <vt:lpstr>KO01.1._A</vt:lpstr>
      <vt:lpstr>KO01.1._B</vt:lpstr>
      <vt:lpstr>KO01.1._C</vt:lpstr>
      <vt:lpstr>KO01.1._D</vt:lpstr>
      <vt:lpstr>KO01.1._E</vt:lpstr>
      <vt:lpstr>KO01.1._F</vt:lpstr>
      <vt:lpstr>KO01.1._G</vt:lpstr>
      <vt:lpstr>KO01.1.2._A</vt:lpstr>
      <vt:lpstr>KO01.1.2._B</vt:lpstr>
      <vt:lpstr>KO01.1.2._C</vt:lpstr>
      <vt:lpstr>KO01.1.2._D</vt:lpstr>
      <vt:lpstr>KO01.1.2._E</vt:lpstr>
      <vt:lpstr>KO01.1.2._F</vt:lpstr>
      <vt:lpstr>KO01.1.2._G</vt:lpstr>
      <vt:lpstr>KO01.1.2.1._A</vt:lpstr>
      <vt:lpstr>KO01.1.2.1._B</vt:lpstr>
      <vt:lpstr>KO01.1.2.1._C</vt:lpstr>
      <vt:lpstr>KO01.1.2.1._D</vt:lpstr>
      <vt:lpstr>KO01.1.2.1._E</vt:lpstr>
      <vt:lpstr>KO01.1.2.1._F</vt:lpstr>
      <vt:lpstr>KO01.1.2.1._G</vt:lpstr>
      <vt:lpstr>KO01.1.2.2._A</vt:lpstr>
      <vt:lpstr>KO01.1.2.2._B</vt:lpstr>
      <vt:lpstr>KO01.1.2.2._C</vt:lpstr>
      <vt:lpstr>KO01.1.2.2._D</vt:lpstr>
      <vt:lpstr>KO01.1.2.2._E</vt:lpstr>
      <vt:lpstr>KO01.1.2.2._F</vt:lpstr>
      <vt:lpstr>KO01.1.2.2._G</vt:lpstr>
      <vt:lpstr>KO01.1.3._A</vt:lpstr>
      <vt:lpstr>KO01.1.3._B</vt:lpstr>
      <vt:lpstr>KO01.1.3._C</vt:lpstr>
      <vt:lpstr>KO01.1.3._D</vt:lpstr>
      <vt:lpstr>KO01.1.3._E</vt:lpstr>
      <vt:lpstr>KO01.1.3._F</vt:lpstr>
      <vt:lpstr>KO01.1.3._G</vt:lpstr>
      <vt:lpstr>KO01.1.3.1._A</vt:lpstr>
      <vt:lpstr>KO01.1.3.1._B</vt:lpstr>
      <vt:lpstr>KO01.1.3.1._C</vt:lpstr>
      <vt:lpstr>KO01.1.3.1._D</vt:lpstr>
      <vt:lpstr>KO01.1.3.1._E</vt:lpstr>
      <vt:lpstr>KO01.1.3.1._F</vt:lpstr>
      <vt:lpstr>KO01.1.3.1._G</vt:lpstr>
      <vt:lpstr>KO01.1.3.2._A</vt:lpstr>
      <vt:lpstr>KO01.1.3.2._B</vt:lpstr>
      <vt:lpstr>KO01.1.3.2._C</vt:lpstr>
      <vt:lpstr>KO01.1.3.2._D</vt:lpstr>
      <vt:lpstr>KO01.1.3.2._E</vt:lpstr>
      <vt:lpstr>KO01.1.3.2._F</vt:lpstr>
      <vt:lpstr>KO01.1.3.2._G</vt:lpstr>
      <vt:lpstr>KO01.1.4._A</vt:lpstr>
      <vt:lpstr>KO01.1.4._B</vt:lpstr>
      <vt:lpstr>KO01.1.4._C</vt:lpstr>
      <vt:lpstr>KO01.1.4._D</vt:lpstr>
      <vt:lpstr>KO01.1.4._E</vt:lpstr>
      <vt:lpstr>KO01.1.4._F</vt:lpstr>
      <vt:lpstr>KO01.1.4._G</vt:lpstr>
      <vt:lpstr>KO01.2._A</vt:lpstr>
      <vt:lpstr>KO01.2._B</vt:lpstr>
      <vt:lpstr>KO01.2._C</vt:lpstr>
      <vt:lpstr>KO01.2._D</vt:lpstr>
      <vt:lpstr>KO01.2._E</vt:lpstr>
      <vt:lpstr>KO01.2._F</vt:lpstr>
      <vt:lpstr>KO01.2._G</vt:lpstr>
      <vt:lpstr>KO01.2.1._A</vt:lpstr>
      <vt:lpstr>KO01.2.1._B</vt:lpstr>
      <vt:lpstr>KO01.2.1._C</vt:lpstr>
      <vt:lpstr>KO01.2.1._D</vt:lpstr>
      <vt:lpstr>KO01.2.1._E</vt:lpstr>
      <vt:lpstr>KO01.2.1._F</vt:lpstr>
      <vt:lpstr>KO01.2.1._G</vt:lpstr>
      <vt:lpstr>KO01.2.1.1._A</vt:lpstr>
      <vt:lpstr>KO01.2.1.1._B</vt:lpstr>
      <vt:lpstr>KO01.2.1.1._C</vt:lpstr>
      <vt:lpstr>KO01.2.1.1._D</vt:lpstr>
      <vt:lpstr>KO01.2.1.1._E</vt:lpstr>
      <vt:lpstr>KO01.2.1.1._F</vt:lpstr>
      <vt:lpstr>KO01.2.1.1._G</vt:lpstr>
      <vt:lpstr>KO01.2.1.2._A</vt:lpstr>
      <vt:lpstr>KO01.2.1.2._B</vt:lpstr>
      <vt:lpstr>KO01.2.1.2._C</vt:lpstr>
      <vt:lpstr>KO01.2.1.2._D</vt:lpstr>
      <vt:lpstr>KO01.2.1.2._E</vt:lpstr>
      <vt:lpstr>KO01.2.1.2._F</vt:lpstr>
      <vt:lpstr>KO01.2.1.2._G</vt:lpstr>
      <vt:lpstr>KO01.2.2._A</vt:lpstr>
      <vt:lpstr>KO01.2.2._B</vt:lpstr>
      <vt:lpstr>KO01.2.2._C</vt:lpstr>
      <vt:lpstr>KO01.2.2._D</vt:lpstr>
      <vt:lpstr>KO01.2.2._E</vt:lpstr>
      <vt:lpstr>KO01.2.2._F</vt:lpstr>
      <vt:lpstr>KO01.2.2._G</vt:lpstr>
      <vt:lpstr>KO01.2.2.1._A</vt:lpstr>
      <vt:lpstr>KO01.2.2.1._B</vt:lpstr>
      <vt:lpstr>KO01.2.2.1._C</vt:lpstr>
      <vt:lpstr>KO01.2.2.1._D</vt:lpstr>
      <vt:lpstr>KO01.2.2.1._E</vt:lpstr>
      <vt:lpstr>KO01.2.2.1._F</vt:lpstr>
      <vt:lpstr>KO01.2.2.1._G</vt:lpstr>
      <vt:lpstr>KO01.2.2.2._A</vt:lpstr>
      <vt:lpstr>KO01.2.2.2._B</vt:lpstr>
      <vt:lpstr>KO01.2.2.2._C</vt:lpstr>
      <vt:lpstr>KO01.2.2.2._D</vt:lpstr>
      <vt:lpstr>KO01.2.2.2._E</vt:lpstr>
      <vt:lpstr>KO01.2.2.2._F</vt:lpstr>
      <vt:lpstr>KO01.2.2.2._G</vt:lpstr>
      <vt:lpstr>KO01.2.3._A</vt:lpstr>
      <vt:lpstr>KO01.2.3._B</vt:lpstr>
      <vt:lpstr>KO01.2.3._C</vt:lpstr>
      <vt:lpstr>KO01.2.3._D</vt:lpstr>
      <vt:lpstr>KO01.2.3._E</vt:lpstr>
      <vt:lpstr>KO01.2.3._F</vt:lpstr>
      <vt:lpstr>KO01.2.3._G</vt:lpstr>
      <vt:lpstr>KO01.3._A</vt:lpstr>
      <vt:lpstr>KO01.3._B</vt:lpstr>
      <vt:lpstr>KO01.3._C</vt:lpstr>
      <vt:lpstr>KO01.3._D</vt:lpstr>
      <vt:lpstr>KO01.3._E</vt:lpstr>
      <vt:lpstr>KO01.3._F</vt:lpstr>
      <vt:lpstr>KO01.3._G</vt:lpstr>
      <vt:lpstr>KO01.3.1._A</vt:lpstr>
      <vt:lpstr>KO01.3.1._B</vt:lpstr>
      <vt:lpstr>KO01.3.1._C</vt:lpstr>
      <vt:lpstr>KO01.3.1._D</vt:lpstr>
      <vt:lpstr>KO01.3.1._E</vt:lpstr>
      <vt:lpstr>KO01.3.1._F</vt:lpstr>
      <vt:lpstr>KO01.3.1._G</vt:lpstr>
      <vt:lpstr>KO01.3.1.1._A</vt:lpstr>
      <vt:lpstr>KO01.3.1.1._B</vt:lpstr>
      <vt:lpstr>KO01.3.1.1._C</vt:lpstr>
      <vt:lpstr>KO01.3.1.1._D</vt:lpstr>
      <vt:lpstr>KO01.3.1.1._E</vt:lpstr>
      <vt:lpstr>KO01.3.1.1._F</vt:lpstr>
      <vt:lpstr>KO01.3.1.1._G</vt:lpstr>
      <vt:lpstr>KO01.3.1.2._A</vt:lpstr>
      <vt:lpstr>KO01.3.1.2._B</vt:lpstr>
      <vt:lpstr>KO01.3.1.2._C</vt:lpstr>
      <vt:lpstr>KO01.3.1.2._D</vt:lpstr>
      <vt:lpstr>KO01.3.1.2._E</vt:lpstr>
      <vt:lpstr>KO01.3.1.2._F</vt:lpstr>
      <vt:lpstr>KO01.3.1.2._G</vt:lpstr>
      <vt:lpstr>KO01.3.2._A</vt:lpstr>
      <vt:lpstr>KO01.3.2._B</vt:lpstr>
      <vt:lpstr>KO01.3.2._C</vt:lpstr>
      <vt:lpstr>KO01.3.2._D</vt:lpstr>
      <vt:lpstr>KO01.3.2._E</vt:lpstr>
      <vt:lpstr>KO01.3.2._F</vt:lpstr>
      <vt:lpstr>KO01.3.2._G</vt:lpstr>
      <vt:lpstr>KO01.3.2.1._A</vt:lpstr>
      <vt:lpstr>KO01.3.2.1._B</vt:lpstr>
      <vt:lpstr>KO01.3.2.1._C</vt:lpstr>
      <vt:lpstr>KO01.3.2.1._D</vt:lpstr>
      <vt:lpstr>KO01.3.2.1._E</vt:lpstr>
      <vt:lpstr>KO01.3.2.1._F</vt:lpstr>
      <vt:lpstr>KO01.3.2.1._G</vt:lpstr>
      <vt:lpstr>KO01.3.2.2._A</vt:lpstr>
      <vt:lpstr>KO01.3.2.2._B</vt:lpstr>
      <vt:lpstr>KO01.3.2.2._C</vt:lpstr>
      <vt:lpstr>KO01.3.2.2._D</vt:lpstr>
      <vt:lpstr>KO01.3.2.2._E</vt:lpstr>
      <vt:lpstr>KO01.3.2.2._F</vt:lpstr>
      <vt:lpstr>KO01.3.2.2._G</vt:lpstr>
      <vt:lpstr>KO01.3.3._A</vt:lpstr>
      <vt:lpstr>KO01.3.3._B</vt:lpstr>
      <vt:lpstr>KO01.3.3._C</vt:lpstr>
      <vt:lpstr>KO01.3.3._D</vt:lpstr>
      <vt:lpstr>KO01.3.3._E</vt:lpstr>
      <vt:lpstr>KO01.3.3._F</vt:lpstr>
      <vt:lpstr>KO01.3.3._G</vt:lpstr>
      <vt:lpstr>KO01.4._A</vt:lpstr>
      <vt:lpstr>KO01.4._B</vt:lpstr>
      <vt:lpstr>KO01.4._C</vt:lpstr>
      <vt:lpstr>KO01.4._D</vt:lpstr>
      <vt:lpstr>KO01.4._E</vt:lpstr>
      <vt:lpstr>KO01.4._F</vt:lpstr>
      <vt:lpstr>KO01.4._G</vt:lpstr>
      <vt:lpstr>KO01.5._A</vt:lpstr>
      <vt:lpstr>KO01.5._B</vt:lpstr>
      <vt:lpstr>KO01.5._C</vt:lpstr>
      <vt:lpstr>KO01.5._D</vt:lpstr>
      <vt:lpstr>KO01.5._E</vt:lpstr>
      <vt:lpstr>KO01.5._F</vt:lpstr>
      <vt:lpstr>KO01.5._G</vt:lpstr>
      <vt:lpstr>NKIP01.1._A</vt:lpstr>
      <vt:lpstr>NKIP01.1._B</vt:lpstr>
      <vt:lpstr>NKIP01.1._C</vt:lpstr>
      <vt:lpstr>NKIP01.1._D</vt:lpstr>
      <vt:lpstr>NKIP01.1._E</vt:lpstr>
      <vt:lpstr>NKIP01.1._F</vt:lpstr>
      <vt:lpstr>NKIP01.1._G</vt:lpstr>
      <vt:lpstr>NKIP01.1._H</vt:lpstr>
      <vt:lpstr>NKIP01.1._I</vt:lpstr>
      <vt:lpstr>NKIP01.1._J</vt:lpstr>
      <vt:lpstr>NKIP01.1._K</vt:lpstr>
      <vt:lpstr>NKIP01.1._L</vt:lpstr>
      <vt:lpstr>NKIP01.1._M</vt:lpstr>
      <vt:lpstr>NKIP01.1._N</vt:lpstr>
      <vt:lpstr>NKIP01.1._O</vt:lpstr>
      <vt:lpstr>NKIP01.1._P</vt:lpstr>
      <vt:lpstr>NKIP01.1._R</vt:lpstr>
      <vt:lpstr>NKIP01.1._S</vt:lpstr>
      <vt:lpstr>NKIP01.1._T</vt:lpstr>
      <vt:lpstr>NKIP01.1._U</vt:lpstr>
      <vt:lpstr>NKIP01.1._V</vt:lpstr>
      <vt:lpstr>NKIP01.2._A</vt:lpstr>
      <vt:lpstr>NKIP01.2._B</vt:lpstr>
      <vt:lpstr>NKIP01.2._C</vt:lpstr>
      <vt:lpstr>NKIP01.2._D</vt:lpstr>
      <vt:lpstr>NKIP01.2._E</vt:lpstr>
      <vt:lpstr>NKIP01.2._F</vt:lpstr>
      <vt:lpstr>NKIP01.2._G</vt:lpstr>
      <vt:lpstr>NKIP01.2._H</vt:lpstr>
      <vt:lpstr>NKIP01.2._I</vt:lpstr>
      <vt:lpstr>NKIP01.2._J</vt:lpstr>
      <vt:lpstr>NKIP01.2._K</vt:lpstr>
      <vt:lpstr>NKIP01.2._L</vt:lpstr>
      <vt:lpstr>NKIP01.2._M</vt:lpstr>
      <vt:lpstr>NKIP01.2._N</vt:lpstr>
      <vt:lpstr>NKIP01.2._O</vt:lpstr>
      <vt:lpstr>NKIP01.2._P</vt:lpstr>
      <vt:lpstr>NKIP01.2._R</vt:lpstr>
      <vt:lpstr>NKIP01.2._S</vt:lpstr>
      <vt:lpstr>NKIP01.2._T</vt:lpstr>
      <vt:lpstr>NKIP01.2._U</vt:lpstr>
      <vt:lpstr>NKIP01.2._V</vt:lpstr>
      <vt:lpstr>NKIP01.3._A</vt:lpstr>
      <vt:lpstr>NKIP01.3._B</vt:lpstr>
      <vt:lpstr>NKIP01.3._C</vt:lpstr>
      <vt:lpstr>NKIP01.3._D</vt:lpstr>
      <vt:lpstr>NKIP01.3._E</vt:lpstr>
      <vt:lpstr>NKIP01.3._F</vt:lpstr>
      <vt:lpstr>NKIP01.3._G</vt:lpstr>
      <vt:lpstr>NKIP01.3._H</vt:lpstr>
      <vt:lpstr>NKIP01.3._I</vt:lpstr>
      <vt:lpstr>NKIP01.3._J</vt:lpstr>
      <vt:lpstr>NKIP01.3._K</vt:lpstr>
      <vt:lpstr>NKIP01.3._L</vt:lpstr>
      <vt:lpstr>NKIP01.3._M</vt:lpstr>
      <vt:lpstr>NKIP01.3._N</vt:lpstr>
      <vt:lpstr>NKIP01.3._O</vt:lpstr>
      <vt:lpstr>NKIP01.3._P</vt:lpstr>
      <vt:lpstr>NKIP01.3._R</vt:lpstr>
      <vt:lpstr>NKIP01.3._S</vt:lpstr>
      <vt:lpstr>NKIP01.3._T</vt:lpstr>
      <vt:lpstr>NKIP01.3._U</vt:lpstr>
      <vt:lpstr>NKIP01.3._V</vt:lpstr>
      <vt:lpstr>NKIP01.4._A</vt:lpstr>
      <vt:lpstr>NKIP01.4._B</vt:lpstr>
      <vt:lpstr>NKIP01.4._C</vt:lpstr>
      <vt:lpstr>NKIP01.4._D</vt:lpstr>
      <vt:lpstr>NKIP01.4._E</vt:lpstr>
      <vt:lpstr>NKIP01.4._F</vt:lpstr>
      <vt:lpstr>NKIP01.4._G</vt:lpstr>
      <vt:lpstr>NKIP01.4._H</vt:lpstr>
      <vt:lpstr>NKIP01.4._I</vt:lpstr>
      <vt:lpstr>NKIP01.4._J</vt:lpstr>
      <vt:lpstr>NKIP01.4._K</vt:lpstr>
      <vt:lpstr>NKIP01.4._L</vt:lpstr>
      <vt:lpstr>NKIP01.4._M</vt:lpstr>
      <vt:lpstr>NKIP01.4._N</vt:lpstr>
      <vt:lpstr>NKIP01.4._O</vt:lpstr>
      <vt:lpstr>NKIP01.4._P</vt:lpstr>
      <vt:lpstr>NKIP01.4._R</vt:lpstr>
      <vt:lpstr>NKIP01.4._S</vt:lpstr>
      <vt:lpstr>NKIP01.4._T</vt:lpstr>
      <vt:lpstr>NKIP01.4._U</vt:lpstr>
      <vt:lpstr>NKIP01.4._V</vt:lpstr>
      <vt:lpstr>NKIP01.5._A</vt:lpstr>
      <vt:lpstr>NKIP01.5._B</vt:lpstr>
      <vt:lpstr>NKIP01.5._C</vt:lpstr>
      <vt:lpstr>NKIP01.5._D</vt:lpstr>
      <vt:lpstr>NKIP01.5._E</vt:lpstr>
      <vt:lpstr>NKIP01.5._F</vt:lpstr>
      <vt:lpstr>NKIP01.5._G</vt:lpstr>
      <vt:lpstr>NKIP01.5._H</vt:lpstr>
      <vt:lpstr>NKIP01.5._I</vt:lpstr>
      <vt:lpstr>NKIP01.5._J</vt:lpstr>
      <vt:lpstr>NKIP01.5._K</vt:lpstr>
      <vt:lpstr>NKIP01.5._L</vt:lpstr>
      <vt:lpstr>NKIP01.5._M</vt:lpstr>
      <vt:lpstr>NKIP01.5._N</vt:lpstr>
      <vt:lpstr>NKIP01.5._O</vt:lpstr>
      <vt:lpstr>NKIP01.5._P</vt:lpstr>
      <vt:lpstr>NKIP01.5._R</vt:lpstr>
      <vt:lpstr>NKIP01.5._S</vt:lpstr>
      <vt:lpstr>NKIP01.5._T</vt:lpstr>
      <vt:lpstr>NKIP01.5._U</vt:lpstr>
      <vt:lpstr>NKIP01.5._V</vt:lpstr>
      <vt:lpstr>NKIP01.6._A</vt:lpstr>
      <vt:lpstr>NKIP01.6._B</vt:lpstr>
      <vt:lpstr>NKIP01.6._C</vt:lpstr>
      <vt:lpstr>NKIP01.6._D</vt:lpstr>
      <vt:lpstr>NKIP01.6._E</vt:lpstr>
      <vt:lpstr>NKIP01.6._F</vt:lpstr>
      <vt:lpstr>NKIP01.6._G</vt:lpstr>
      <vt:lpstr>NKIP01.6._H</vt:lpstr>
      <vt:lpstr>NKIP01.6._I</vt:lpstr>
      <vt:lpstr>NKIP01.6._J</vt:lpstr>
      <vt:lpstr>NKIP01.6._K</vt:lpstr>
      <vt:lpstr>NKIP01.6._L</vt:lpstr>
      <vt:lpstr>NKIP01.6._M</vt:lpstr>
      <vt:lpstr>NKIP01.6._N</vt:lpstr>
      <vt:lpstr>NKIP01.6._O</vt:lpstr>
      <vt:lpstr>NKIP01.6._P</vt:lpstr>
      <vt:lpstr>NKIP01.6._R</vt:lpstr>
      <vt:lpstr>NKIP01.6._S</vt:lpstr>
      <vt:lpstr>NKIP01.6._T</vt:lpstr>
      <vt:lpstr>NKIP01.6._U</vt:lpstr>
      <vt:lpstr>NKIP01.6._V</vt:lpstr>
      <vt:lpstr>NKIP01.7._A</vt:lpstr>
      <vt:lpstr>NKIP01.7._B</vt:lpstr>
      <vt:lpstr>NKIP01.7._C</vt:lpstr>
      <vt:lpstr>NKIP01.7._D</vt:lpstr>
      <vt:lpstr>NKIP01.7._E</vt:lpstr>
      <vt:lpstr>NKIP01.7._F</vt:lpstr>
      <vt:lpstr>NKIP01.7._G</vt:lpstr>
      <vt:lpstr>NKIP01.7._H</vt:lpstr>
      <vt:lpstr>NKIP01.7._I</vt:lpstr>
      <vt:lpstr>NKIP01.7._J</vt:lpstr>
      <vt:lpstr>NKIP01.7._K</vt:lpstr>
      <vt:lpstr>NKIP01.7._L</vt:lpstr>
      <vt:lpstr>NKIP01.7._M</vt:lpstr>
      <vt:lpstr>NKIP01.7._N</vt:lpstr>
      <vt:lpstr>NKIP01.7._O</vt:lpstr>
      <vt:lpstr>NKIP01.7._P</vt:lpstr>
      <vt:lpstr>NKIP01.7._R</vt:lpstr>
      <vt:lpstr>NKIP01.7._S</vt:lpstr>
      <vt:lpstr>NKIP01.7._T</vt:lpstr>
      <vt:lpstr>NKIP01.7._U</vt:lpstr>
      <vt:lpstr>NKIP01.7._V</vt:lpstr>
      <vt:lpstr>NKIP01.8._A</vt:lpstr>
      <vt:lpstr>NKIP01.8._B</vt:lpstr>
      <vt:lpstr>NKIP01.8._C</vt:lpstr>
      <vt:lpstr>NKIP01.8._D</vt:lpstr>
      <vt:lpstr>NKIP01.8._E</vt:lpstr>
      <vt:lpstr>NKIP01.8._F</vt:lpstr>
      <vt:lpstr>NKIP01.8._G</vt:lpstr>
      <vt:lpstr>NKIP01.8._H</vt:lpstr>
      <vt:lpstr>NKIP01.8._I</vt:lpstr>
      <vt:lpstr>NKIP01.8._J</vt:lpstr>
      <vt:lpstr>NKIP01.8._K</vt:lpstr>
      <vt:lpstr>NKIP01.8._L</vt:lpstr>
      <vt:lpstr>NKIP01.8._M</vt:lpstr>
      <vt:lpstr>NKIP01.8._N</vt:lpstr>
      <vt:lpstr>NKIP01.8._O</vt:lpstr>
      <vt:lpstr>NKIP01.8._P</vt:lpstr>
      <vt:lpstr>NKIP01.8._R</vt:lpstr>
      <vt:lpstr>NKIP01.8._S</vt:lpstr>
      <vt:lpstr>NKIP01.8._T</vt:lpstr>
      <vt:lpstr>NKIP01.8._U</vt:lpstr>
      <vt:lpstr>NKIP01.8._V</vt:lpstr>
      <vt:lpstr>NKIP02.1._A</vt:lpstr>
      <vt:lpstr>NKIP02.1._B</vt:lpstr>
      <vt:lpstr>NKIP02.1._C</vt:lpstr>
      <vt:lpstr>NKIP02.1._D</vt:lpstr>
      <vt:lpstr>NKIP02.1._E</vt:lpstr>
      <vt:lpstr>NKIP02.1._F</vt:lpstr>
      <vt:lpstr>NKIP02.1._G</vt:lpstr>
      <vt:lpstr>NKIP02.1._H</vt:lpstr>
      <vt:lpstr>NKIP02.1._I</vt:lpstr>
      <vt:lpstr>NKIP02.1._J</vt:lpstr>
      <vt:lpstr>NKIP02.1._K</vt:lpstr>
      <vt:lpstr>NKIP02.1._L</vt:lpstr>
      <vt:lpstr>NKIP02.1._M</vt:lpstr>
      <vt:lpstr>NKIP02.1._N</vt:lpstr>
      <vt:lpstr>NKIP02.1._O</vt:lpstr>
      <vt:lpstr>NKIP02.1._P</vt:lpstr>
      <vt:lpstr>NKIP02.1._R</vt:lpstr>
      <vt:lpstr>NKIP02.1._S</vt:lpstr>
      <vt:lpstr>NKIP02.1._T</vt:lpstr>
      <vt:lpstr>NKIP02.1._U</vt:lpstr>
      <vt:lpstr>NKIP02.1._V</vt:lpstr>
      <vt:lpstr>NKIP02.2._A</vt:lpstr>
      <vt:lpstr>NKIP02.2._B</vt:lpstr>
      <vt:lpstr>NKIP02.2._C</vt:lpstr>
      <vt:lpstr>NKIP02.2._D</vt:lpstr>
      <vt:lpstr>NKIP02.2._E</vt:lpstr>
      <vt:lpstr>NKIP02.2._F</vt:lpstr>
      <vt:lpstr>NKIP02.2._G</vt:lpstr>
      <vt:lpstr>NKIP02.2._H</vt:lpstr>
      <vt:lpstr>NKIP02.2._I</vt:lpstr>
      <vt:lpstr>NKIP02.2._J</vt:lpstr>
      <vt:lpstr>NKIP02.2._K</vt:lpstr>
      <vt:lpstr>NKIP02.2._L</vt:lpstr>
      <vt:lpstr>NKIP02.2._M</vt:lpstr>
      <vt:lpstr>NKIP02.2._N</vt:lpstr>
      <vt:lpstr>NKIP02.2._O</vt:lpstr>
      <vt:lpstr>NKIP02.2._P</vt:lpstr>
      <vt:lpstr>NKIP02.2._R</vt:lpstr>
      <vt:lpstr>NKIP02.2._S</vt:lpstr>
      <vt:lpstr>NKIP02.2._T</vt:lpstr>
      <vt:lpstr>NKIP02.2._U</vt:lpstr>
      <vt:lpstr>NKIP02.2._V</vt:lpstr>
      <vt:lpstr>NKIP02.3._A</vt:lpstr>
      <vt:lpstr>NKIP02.3._B</vt:lpstr>
      <vt:lpstr>NKIP02.3._C</vt:lpstr>
      <vt:lpstr>NKIP02.3._D</vt:lpstr>
      <vt:lpstr>NKIP02.3._E</vt:lpstr>
      <vt:lpstr>NKIP02.3._F</vt:lpstr>
      <vt:lpstr>NKIP02.3._G</vt:lpstr>
      <vt:lpstr>NKIP02.3._H</vt:lpstr>
      <vt:lpstr>NKIP02.3._I</vt:lpstr>
      <vt:lpstr>NKIP02.3._J</vt:lpstr>
      <vt:lpstr>NKIP02.3._K</vt:lpstr>
      <vt:lpstr>NKIP02.3._L</vt:lpstr>
      <vt:lpstr>NKIP02.3._M</vt:lpstr>
      <vt:lpstr>NKIP02.3._N</vt:lpstr>
      <vt:lpstr>NKIP02.3._O</vt:lpstr>
      <vt:lpstr>NKIP02.3._P</vt:lpstr>
      <vt:lpstr>NKIP02.3._R</vt:lpstr>
      <vt:lpstr>NKIP02.3._S</vt:lpstr>
      <vt:lpstr>NKIP02.3._T</vt:lpstr>
      <vt:lpstr>NKIP02.3._U</vt:lpstr>
      <vt:lpstr>NKIP02.3._V</vt:lpstr>
      <vt:lpstr>NKIP02.3.1._A</vt:lpstr>
      <vt:lpstr>NKIP02.3.1._B</vt:lpstr>
      <vt:lpstr>NKIP02.3.1._C</vt:lpstr>
      <vt:lpstr>NKIP02.3.1._D</vt:lpstr>
      <vt:lpstr>NKIP02.3.1._E</vt:lpstr>
      <vt:lpstr>NKIP02.3.1._F</vt:lpstr>
      <vt:lpstr>NKIP02.3.1._G</vt:lpstr>
      <vt:lpstr>NKIP02.3.1._H</vt:lpstr>
      <vt:lpstr>NKIP02.3.1._I</vt:lpstr>
      <vt:lpstr>NKIP02.3.1._J</vt:lpstr>
      <vt:lpstr>NKIP02.3.1._K</vt:lpstr>
      <vt:lpstr>NKIP02.3.1._L</vt:lpstr>
      <vt:lpstr>NKIP02.3.1._M</vt:lpstr>
      <vt:lpstr>NKIP02.3.1._N</vt:lpstr>
      <vt:lpstr>NKIP02.3.1._O</vt:lpstr>
      <vt:lpstr>NKIP02.3.1._P</vt:lpstr>
      <vt:lpstr>NKIP02.3.1._R</vt:lpstr>
      <vt:lpstr>NKIP02.3.1._S</vt:lpstr>
      <vt:lpstr>NKIP02.3.1._T</vt:lpstr>
      <vt:lpstr>NKIP02.3.1._U</vt:lpstr>
      <vt:lpstr>NKIP02.3.1._V</vt:lpstr>
      <vt:lpstr>NKIP02.4._A</vt:lpstr>
      <vt:lpstr>NKIP02.4._B</vt:lpstr>
      <vt:lpstr>NKIP02.4._C</vt:lpstr>
      <vt:lpstr>NKIP02.4._D</vt:lpstr>
      <vt:lpstr>NKIP02.4._E</vt:lpstr>
      <vt:lpstr>NKIP02.4._F</vt:lpstr>
      <vt:lpstr>NKIP02.4._G</vt:lpstr>
      <vt:lpstr>NKIP02.4._H</vt:lpstr>
      <vt:lpstr>NKIP02.4._I</vt:lpstr>
      <vt:lpstr>NKIP02.4._J</vt:lpstr>
      <vt:lpstr>NKIP02.4._K</vt:lpstr>
      <vt:lpstr>NKIP02.4._L</vt:lpstr>
      <vt:lpstr>NKIP02.4._M</vt:lpstr>
      <vt:lpstr>NKIP02.4._N</vt:lpstr>
      <vt:lpstr>NKIP02.4._O</vt:lpstr>
      <vt:lpstr>NKIP02.4._P</vt:lpstr>
      <vt:lpstr>NKIP02.4._R</vt:lpstr>
      <vt:lpstr>NKIP02.4._S</vt:lpstr>
      <vt:lpstr>NKIP02.4._T</vt:lpstr>
      <vt:lpstr>NKIP02.4._U</vt:lpstr>
      <vt:lpstr>NKIP02.4._V</vt:lpstr>
      <vt:lpstr>NKIP02.5._A</vt:lpstr>
      <vt:lpstr>NKIP02.5._B</vt:lpstr>
      <vt:lpstr>NKIP02.5._C</vt:lpstr>
      <vt:lpstr>NKIP02.5._D</vt:lpstr>
      <vt:lpstr>NKIP02.5._E</vt:lpstr>
      <vt:lpstr>NKIP02.5._F</vt:lpstr>
      <vt:lpstr>NKIP02.5._G</vt:lpstr>
      <vt:lpstr>NKIP02.5._H</vt:lpstr>
      <vt:lpstr>NKIP02.5._I</vt:lpstr>
      <vt:lpstr>NKIP02.5._J</vt:lpstr>
      <vt:lpstr>NKIP02.5._K</vt:lpstr>
      <vt:lpstr>NKIP02.5._L</vt:lpstr>
      <vt:lpstr>NKIP02.5._M</vt:lpstr>
      <vt:lpstr>NKIP02.5._N</vt:lpstr>
      <vt:lpstr>NKIP02.5._O</vt:lpstr>
      <vt:lpstr>NKIP02.5._P</vt:lpstr>
      <vt:lpstr>NKIP02.5._R</vt:lpstr>
      <vt:lpstr>NKIP02.5._S</vt:lpstr>
      <vt:lpstr>NKIP02.5._T</vt:lpstr>
      <vt:lpstr>NKIP02.5._U</vt:lpstr>
      <vt:lpstr>NKIP02.5._V</vt:lpstr>
      <vt:lpstr>NKIP02.6._A</vt:lpstr>
      <vt:lpstr>NKIP02.6._B</vt:lpstr>
      <vt:lpstr>NKIP02.6._C</vt:lpstr>
      <vt:lpstr>NKIP02.6._D</vt:lpstr>
      <vt:lpstr>NKIP02.6._E</vt:lpstr>
      <vt:lpstr>NKIP02.6._F</vt:lpstr>
      <vt:lpstr>NKIP02.6._G</vt:lpstr>
      <vt:lpstr>NKIP02.6._H</vt:lpstr>
      <vt:lpstr>NKIP02.6._I</vt:lpstr>
      <vt:lpstr>NKIP02.6._J</vt:lpstr>
      <vt:lpstr>NKIP02.6._K</vt:lpstr>
      <vt:lpstr>NKIP02.6._L</vt:lpstr>
      <vt:lpstr>NKIP02.6._M</vt:lpstr>
      <vt:lpstr>NKIP02.6._N</vt:lpstr>
      <vt:lpstr>NKIP02.6._O</vt:lpstr>
      <vt:lpstr>NKIP02.6._P</vt:lpstr>
      <vt:lpstr>NKIP02.6._R</vt:lpstr>
      <vt:lpstr>NKIP02.6._S</vt:lpstr>
      <vt:lpstr>NKIP02.6._T</vt:lpstr>
      <vt:lpstr>NKIP02.6._U</vt:lpstr>
      <vt:lpstr>NKIP02.6._V</vt:lpstr>
      <vt:lpstr>NKIP02.7._A</vt:lpstr>
      <vt:lpstr>NKIP02.7._B</vt:lpstr>
      <vt:lpstr>NKIP02.7._C</vt:lpstr>
      <vt:lpstr>NKIP02.7._D</vt:lpstr>
      <vt:lpstr>NKIP02.7._E</vt:lpstr>
      <vt:lpstr>NKIP02.7._F</vt:lpstr>
      <vt:lpstr>NKIP02.7._G</vt:lpstr>
      <vt:lpstr>NKIP02.7._H</vt:lpstr>
      <vt:lpstr>NKIP02.7._I</vt:lpstr>
      <vt:lpstr>NKIP02.7._J</vt:lpstr>
      <vt:lpstr>NKIP02.7._K</vt:lpstr>
      <vt:lpstr>NKIP02.7._L</vt:lpstr>
      <vt:lpstr>NKIP02.7._M</vt:lpstr>
      <vt:lpstr>NKIP02.7._N</vt:lpstr>
      <vt:lpstr>NKIP02.7._O</vt:lpstr>
      <vt:lpstr>NKIP02.7._P</vt:lpstr>
      <vt:lpstr>NKIP02.7._R</vt:lpstr>
      <vt:lpstr>NKIP02.7._S</vt:lpstr>
      <vt:lpstr>NKIP02.7._T</vt:lpstr>
      <vt:lpstr>NKIP02.7._U</vt:lpstr>
      <vt:lpstr>NKIP02.7._V</vt:lpstr>
      <vt:lpstr>NKIP03.1._A</vt:lpstr>
      <vt:lpstr>NKIP03.1._AA</vt:lpstr>
      <vt:lpstr>NKIP03.1._B</vt:lpstr>
      <vt:lpstr>NKIP03.1._C</vt:lpstr>
      <vt:lpstr>NKIP03.1._CC</vt:lpstr>
      <vt:lpstr>NKIP03.1._D</vt:lpstr>
      <vt:lpstr>NKIP03.1._E</vt:lpstr>
      <vt:lpstr>NKIP03.1._EE</vt:lpstr>
      <vt:lpstr>NKIP03.1._F</vt:lpstr>
      <vt:lpstr>NKIP03.1._G</vt:lpstr>
      <vt:lpstr>NKIP03.1._H</vt:lpstr>
      <vt:lpstr>NKIP03.1._I</vt:lpstr>
      <vt:lpstr>NKIP03.1._J</vt:lpstr>
      <vt:lpstr>NKIP03.1._K</vt:lpstr>
      <vt:lpstr>NKIP03.1._L</vt:lpstr>
      <vt:lpstr>NKIP03.1._M</vt:lpstr>
      <vt:lpstr>NKIP03.1._N</vt:lpstr>
      <vt:lpstr>NKIP03.1._O</vt:lpstr>
      <vt:lpstr>NKIP03.1._P</vt:lpstr>
      <vt:lpstr>NKIP03.1._Q</vt:lpstr>
      <vt:lpstr>NKIP03.1._R</vt:lpstr>
      <vt:lpstr>NKIP03.2._A</vt:lpstr>
      <vt:lpstr>NKIP03.2._AA</vt:lpstr>
      <vt:lpstr>NKIP03.2._B</vt:lpstr>
      <vt:lpstr>NKIP03.2._C</vt:lpstr>
      <vt:lpstr>NKIP03.2._CC</vt:lpstr>
      <vt:lpstr>NKIP03.2._D</vt:lpstr>
      <vt:lpstr>NKIP03.2._E</vt:lpstr>
      <vt:lpstr>NKIP03.2._EE</vt:lpstr>
      <vt:lpstr>NKIP03.2._F</vt:lpstr>
      <vt:lpstr>NKIP03.2._G</vt:lpstr>
      <vt:lpstr>NKIP03.2._H</vt:lpstr>
      <vt:lpstr>NKIP03.2._I</vt:lpstr>
      <vt:lpstr>NKIP03.2._J</vt:lpstr>
      <vt:lpstr>NKIP03.2._K</vt:lpstr>
      <vt:lpstr>NKIP03.2._L</vt:lpstr>
      <vt:lpstr>NKIP03.2._M</vt:lpstr>
      <vt:lpstr>NKIP03.2._N</vt:lpstr>
      <vt:lpstr>NKIP03.2._O</vt:lpstr>
      <vt:lpstr>NKIP03.2._P</vt:lpstr>
      <vt:lpstr>NKIP03.2._Q</vt:lpstr>
      <vt:lpstr>NKIP03.2._R</vt:lpstr>
      <vt:lpstr>NKIP03.3._A</vt:lpstr>
      <vt:lpstr>NKIP03.3._AA</vt:lpstr>
      <vt:lpstr>NKIP03.3._B</vt:lpstr>
      <vt:lpstr>NKIP03.3._C</vt:lpstr>
      <vt:lpstr>NKIP03.3._CC</vt:lpstr>
      <vt:lpstr>NKIP03.3._D</vt:lpstr>
      <vt:lpstr>NKIP03.3._E</vt:lpstr>
      <vt:lpstr>NKIP03.3._EE</vt:lpstr>
      <vt:lpstr>NKIP03.3._F</vt:lpstr>
      <vt:lpstr>NKIP03.3._G</vt:lpstr>
      <vt:lpstr>NKIP03.3._H</vt:lpstr>
      <vt:lpstr>NKIP03.3._I</vt:lpstr>
      <vt:lpstr>NKIP03.3._J</vt:lpstr>
      <vt:lpstr>NKIP03.3._K</vt:lpstr>
      <vt:lpstr>NKIP03.3._L</vt:lpstr>
      <vt:lpstr>NKIP03.3._M</vt:lpstr>
      <vt:lpstr>NKIP03.3._N</vt:lpstr>
      <vt:lpstr>NKIP03.3._O</vt:lpstr>
      <vt:lpstr>NKIP03.3._P</vt:lpstr>
      <vt:lpstr>NKIP03.3._Q</vt:lpstr>
      <vt:lpstr>NKIP03.3._R</vt:lpstr>
      <vt:lpstr>NKIP03.4._A</vt:lpstr>
      <vt:lpstr>NKIP03.4._AA</vt:lpstr>
      <vt:lpstr>NKIP03.4._B</vt:lpstr>
      <vt:lpstr>NKIP03.4._C</vt:lpstr>
      <vt:lpstr>NKIP03.4._CC</vt:lpstr>
      <vt:lpstr>NKIP03.4._D</vt:lpstr>
      <vt:lpstr>NKIP03.4._E</vt:lpstr>
      <vt:lpstr>NKIP03.4._EE</vt:lpstr>
      <vt:lpstr>NKIP03.4._F</vt:lpstr>
      <vt:lpstr>NKIP03.4._G</vt:lpstr>
      <vt:lpstr>NKIP03.4._H</vt:lpstr>
      <vt:lpstr>NKIP03.4._I</vt:lpstr>
      <vt:lpstr>NKIP03.4._J</vt:lpstr>
      <vt:lpstr>NKIP03.4._K</vt:lpstr>
      <vt:lpstr>NKIP03.4._L</vt:lpstr>
      <vt:lpstr>NKIP03.4._M</vt:lpstr>
      <vt:lpstr>NKIP03.4._N</vt:lpstr>
      <vt:lpstr>NKIP03.4._O</vt:lpstr>
      <vt:lpstr>NKIP03.4._P</vt:lpstr>
      <vt:lpstr>NKIP03.4._Q</vt:lpstr>
      <vt:lpstr>NKIP03.4._R</vt:lpstr>
      <vt:lpstr>NKIP03.5._A</vt:lpstr>
      <vt:lpstr>NKIP03.5._AA</vt:lpstr>
      <vt:lpstr>NKIP03.5._B</vt:lpstr>
      <vt:lpstr>NKIP03.5._C</vt:lpstr>
      <vt:lpstr>NKIP03.5._CC</vt:lpstr>
      <vt:lpstr>NKIP03.5._D</vt:lpstr>
      <vt:lpstr>NKIP03.5._E</vt:lpstr>
      <vt:lpstr>NKIP03.5._EE</vt:lpstr>
      <vt:lpstr>NKIP03.5._F</vt:lpstr>
      <vt:lpstr>NKIP03.5._G</vt:lpstr>
      <vt:lpstr>NKIP03.5._H</vt:lpstr>
      <vt:lpstr>NKIP03.5._I</vt:lpstr>
      <vt:lpstr>NKIP03.5._J</vt:lpstr>
      <vt:lpstr>NKIP03.5._K</vt:lpstr>
      <vt:lpstr>NKIP03.5._L</vt:lpstr>
      <vt:lpstr>NKIP03.5._M</vt:lpstr>
      <vt:lpstr>NKIP03.5._N</vt:lpstr>
      <vt:lpstr>NKIP03.5._O</vt:lpstr>
      <vt:lpstr>NKIP03.5._P</vt:lpstr>
      <vt:lpstr>NKIP03.5._Q</vt:lpstr>
      <vt:lpstr>NKIP03.5._R</vt:lpstr>
      <vt:lpstr>NKIP03.6._A</vt:lpstr>
      <vt:lpstr>NKIP03.6._AA</vt:lpstr>
      <vt:lpstr>NKIP03.6._B</vt:lpstr>
      <vt:lpstr>NKIP03.6._C</vt:lpstr>
      <vt:lpstr>NKIP03.6._CC</vt:lpstr>
      <vt:lpstr>NKIP03.6._D</vt:lpstr>
      <vt:lpstr>NKIP03.6._E</vt:lpstr>
      <vt:lpstr>NKIP03.6._EE</vt:lpstr>
      <vt:lpstr>NKIP03.6._F</vt:lpstr>
      <vt:lpstr>NKIP03.6._G</vt:lpstr>
      <vt:lpstr>NKIP03.6._H</vt:lpstr>
      <vt:lpstr>NKIP03.6._I</vt:lpstr>
      <vt:lpstr>NKIP03.6._J</vt:lpstr>
      <vt:lpstr>NKIP03.6._K</vt:lpstr>
      <vt:lpstr>NKIP03.6._L</vt:lpstr>
      <vt:lpstr>NKIP03.6._M</vt:lpstr>
      <vt:lpstr>NKIP03.6._N</vt:lpstr>
      <vt:lpstr>NKIP03.6._O</vt:lpstr>
      <vt:lpstr>NKIP03.6._P</vt:lpstr>
      <vt:lpstr>NKIP03.6._Q</vt:lpstr>
      <vt:lpstr>NKIP03.6._R</vt:lpstr>
      <vt:lpstr>NKIP03.7._A</vt:lpstr>
      <vt:lpstr>NKIP03.7._AA</vt:lpstr>
      <vt:lpstr>NKIP03.7._B</vt:lpstr>
      <vt:lpstr>NKIP03.7._C</vt:lpstr>
      <vt:lpstr>NKIP03.7._CC</vt:lpstr>
      <vt:lpstr>NKIP03.7._D</vt:lpstr>
      <vt:lpstr>NKIP03.7._E</vt:lpstr>
      <vt:lpstr>NKIP03.7._EE</vt:lpstr>
      <vt:lpstr>NKIP03.7._F</vt:lpstr>
      <vt:lpstr>NKIP03.7._G</vt:lpstr>
      <vt:lpstr>NKIP03.7._H</vt:lpstr>
      <vt:lpstr>NKIP03.7._I</vt:lpstr>
      <vt:lpstr>NKIP03.7._J</vt:lpstr>
      <vt:lpstr>NKIP03.7._K</vt:lpstr>
      <vt:lpstr>NKIP03.7._L</vt:lpstr>
      <vt:lpstr>NKIP03.7._M</vt:lpstr>
      <vt:lpstr>NKIP03.7._N</vt:lpstr>
      <vt:lpstr>NKIP03.7._O</vt:lpstr>
      <vt:lpstr>NKIP03.7._P</vt:lpstr>
      <vt:lpstr>NKIP03.7._Q</vt:lpstr>
      <vt:lpstr>NKIP03.7._R</vt:lpstr>
      <vt:lpstr>NKIP03.8._A</vt:lpstr>
      <vt:lpstr>NKIP03.8._AA</vt:lpstr>
      <vt:lpstr>NKIP03.8._B</vt:lpstr>
      <vt:lpstr>NKIP03.8._C</vt:lpstr>
      <vt:lpstr>NKIP03.8._CC</vt:lpstr>
      <vt:lpstr>NKIP03.8._D</vt:lpstr>
      <vt:lpstr>NKIP03.8._E</vt:lpstr>
      <vt:lpstr>NKIP03.8._EE</vt:lpstr>
      <vt:lpstr>NKIP03.8._F</vt:lpstr>
      <vt:lpstr>NKIP03.8._G</vt:lpstr>
      <vt:lpstr>NKIP03.8._H</vt:lpstr>
      <vt:lpstr>NKIP03.8._I</vt:lpstr>
      <vt:lpstr>NKIP03.8._J</vt:lpstr>
      <vt:lpstr>NKIP03.8._K</vt:lpstr>
      <vt:lpstr>NKIP03.8._L</vt:lpstr>
      <vt:lpstr>NKIP03.8._M</vt:lpstr>
      <vt:lpstr>NKIP03.8._N</vt:lpstr>
      <vt:lpstr>NKIP03.8._O</vt:lpstr>
      <vt:lpstr>NKIP03.8._P</vt:lpstr>
      <vt:lpstr>NKIP03.8._Q</vt:lpstr>
      <vt:lpstr>NKIP03.8._R</vt:lpstr>
      <vt:lpstr>NKIP04.1._A</vt:lpstr>
      <vt:lpstr>NKIP04.1._AA</vt:lpstr>
      <vt:lpstr>NKIP04.1._B</vt:lpstr>
      <vt:lpstr>NKIP04.1._C</vt:lpstr>
      <vt:lpstr>NKIP04.1._CC</vt:lpstr>
      <vt:lpstr>NKIP04.1._D</vt:lpstr>
      <vt:lpstr>NKIP04.1._E</vt:lpstr>
      <vt:lpstr>NKIP04.1._EE</vt:lpstr>
      <vt:lpstr>NKIP04.1._F</vt:lpstr>
      <vt:lpstr>NKIP04.1._G</vt:lpstr>
      <vt:lpstr>NKIP04.1._H</vt:lpstr>
      <vt:lpstr>NKIP04.1._I</vt:lpstr>
      <vt:lpstr>NKIP04.1._J</vt:lpstr>
      <vt:lpstr>NKIP04.1._K</vt:lpstr>
      <vt:lpstr>NKIP04.1._L</vt:lpstr>
      <vt:lpstr>NKIP04.1._M</vt:lpstr>
      <vt:lpstr>NKIP04.1._N</vt:lpstr>
      <vt:lpstr>NKIP04.1._O</vt:lpstr>
      <vt:lpstr>NKIP04.1._P</vt:lpstr>
      <vt:lpstr>NKIP04.1._Q</vt:lpstr>
      <vt:lpstr>NKIP04.1._R</vt:lpstr>
      <vt:lpstr>NKIP04.2._A</vt:lpstr>
      <vt:lpstr>NKIP04.2._AA</vt:lpstr>
      <vt:lpstr>NKIP04.2._B</vt:lpstr>
      <vt:lpstr>NKIP04.2._C</vt:lpstr>
      <vt:lpstr>NKIP04.2._CC</vt:lpstr>
      <vt:lpstr>NKIP04.2._D</vt:lpstr>
      <vt:lpstr>NKIP04.2._E</vt:lpstr>
      <vt:lpstr>NKIP04.2._EE</vt:lpstr>
      <vt:lpstr>NKIP04.2._F</vt:lpstr>
      <vt:lpstr>NKIP04.2._G</vt:lpstr>
      <vt:lpstr>NKIP04.2._H</vt:lpstr>
      <vt:lpstr>NKIP04.2._I</vt:lpstr>
      <vt:lpstr>NKIP04.2._J</vt:lpstr>
      <vt:lpstr>NKIP04.2._K</vt:lpstr>
      <vt:lpstr>NKIP04.2._L</vt:lpstr>
      <vt:lpstr>NKIP04.2._M</vt:lpstr>
      <vt:lpstr>NKIP04.2._N</vt:lpstr>
      <vt:lpstr>NKIP04.2._O</vt:lpstr>
      <vt:lpstr>NKIP04.2._P</vt:lpstr>
      <vt:lpstr>NKIP04.2._Q</vt:lpstr>
      <vt:lpstr>NKIP04.2._R</vt:lpstr>
      <vt:lpstr>NKIP04.3._A</vt:lpstr>
      <vt:lpstr>NKIP04.3._AA</vt:lpstr>
      <vt:lpstr>NKIP04.3._B</vt:lpstr>
      <vt:lpstr>NKIP04.3._C</vt:lpstr>
      <vt:lpstr>NKIP04.3._CC</vt:lpstr>
      <vt:lpstr>NKIP04.3._D</vt:lpstr>
      <vt:lpstr>NKIP04.3._E</vt:lpstr>
      <vt:lpstr>NKIP04.3._EE</vt:lpstr>
      <vt:lpstr>NKIP04.3._F</vt:lpstr>
      <vt:lpstr>NKIP04.3._G</vt:lpstr>
      <vt:lpstr>NKIP04.3._H</vt:lpstr>
      <vt:lpstr>NKIP04.3._I</vt:lpstr>
      <vt:lpstr>NKIP04.3._J</vt:lpstr>
      <vt:lpstr>NKIP04.3._K</vt:lpstr>
      <vt:lpstr>NKIP04.3._L</vt:lpstr>
      <vt:lpstr>NKIP04.3._M</vt:lpstr>
      <vt:lpstr>NKIP04.3._N</vt:lpstr>
      <vt:lpstr>NKIP04.3._O</vt:lpstr>
      <vt:lpstr>NKIP04.3._P</vt:lpstr>
      <vt:lpstr>NKIP04.3._Q</vt:lpstr>
      <vt:lpstr>NKIP04.3._R</vt:lpstr>
      <vt:lpstr>NKIP04.3.1._A</vt:lpstr>
      <vt:lpstr>NKIP04.3.1._AA</vt:lpstr>
      <vt:lpstr>NKIP04.3.1._B</vt:lpstr>
      <vt:lpstr>NKIP04.3.1._C</vt:lpstr>
      <vt:lpstr>NKIP04.3.1._CC</vt:lpstr>
      <vt:lpstr>NKIP04.3.1._D</vt:lpstr>
      <vt:lpstr>NKIP04.3.1._E</vt:lpstr>
      <vt:lpstr>NKIP04.3.1._EE</vt:lpstr>
      <vt:lpstr>NKIP04.3.1._F</vt:lpstr>
      <vt:lpstr>NKIP04.3.1._G</vt:lpstr>
      <vt:lpstr>NKIP04.3.1._H</vt:lpstr>
      <vt:lpstr>NKIP04.3.1._I</vt:lpstr>
      <vt:lpstr>NKIP04.3.1._J</vt:lpstr>
      <vt:lpstr>NKIP04.3.1._K</vt:lpstr>
      <vt:lpstr>NKIP04.3.1._L</vt:lpstr>
      <vt:lpstr>NKIP04.3.1._M</vt:lpstr>
      <vt:lpstr>NKIP04.3.1._N</vt:lpstr>
      <vt:lpstr>NKIP04.3.1._O</vt:lpstr>
      <vt:lpstr>NKIP04.3.1._P</vt:lpstr>
      <vt:lpstr>NKIP04.3.1._Q</vt:lpstr>
      <vt:lpstr>NKIP04.3.1._R</vt:lpstr>
      <vt:lpstr>NKIP04.4._A</vt:lpstr>
      <vt:lpstr>NKIP04.4._AA</vt:lpstr>
      <vt:lpstr>NKIP04.4._B</vt:lpstr>
      <vt:lpstr>NKIP04.4._C</vt:lpstr>
      <vt:lpstr>NKIP04.4._CC</vt:lpstr>
      <vt:lpstr>NKIP04.4._D</vt:lpstr>
      <vt:lpstr>NKIP04.4._E</vt:lpstr>
      <vt:lpstr>NKIP04.4._EE</vt:lpstr>
      <vt:lpstr>NKIP04.4._F</vt:lpstr>
      <vt:lpstr>NKIP04.4._G</vt:lpstr>
      <vt:lpstr>NKIP04.4._H</vt:lpstr>
      <vt:lpstr>NKIP04.4._I</vt:lpstr>
      <vt:lpstr>NKIP04.4._J</vt:lpstr>
      <vt:lpstr>NKIP04.4._K</vt:lpstr>
      <vt:lpstr>NKIP04.4._L</vt:lpstr>
      <vt:lpstr>NKIP04.4._M</vt:lpstr>
      <vt:lpstr>NKIP04.4._N</vt:lpstr>
      <vt:lpstr>NKIP04.4._O</vt:lpstr>
      <vt:lpstr>NKIP04.4._P</vt:lpstr>
      <vt:lpstr>NKIP04.4._Q</vt:lpstr>
      <vt:lpstr>NKIP04.4._R</vt:lpstr>
      <vt:lpstr>NKIP04.5._A</vt:lpstr>
      <vt:lpstr>NKIP04.5._AA</vt:lpstr>
      <vt:lpstr>NKIP04.5._B</vt:lpstr>
      <vt:lpstr>NKIP04.5._C</vt:lpstr>
      <vt:lpstr>NKIP04.5._CC</vt:lpstr>
      <vt:lpstr>NKIP04.5._D</vt:lpstr>
      <vt:lpstr>NKIP04.5._E</vt:lpstr>
      <vt:lpstr>NKIP04.5._EE</vt:lpstr>
      <vt:lpstr>NKIP04.5._F</vt:lpstr>
      <vt:lpstr>NKIP04.5._G</vt:lpstr>
      <vt:lpstr>NKIP04.5._H</vt:lpstr>
      <vt:lpstr>NKIP04.5._I</vt:lpstr>
      <vt:lpstr>NKIP04.5._J</vt:lpstr>
      <vt:lpstr>NKIP04.5._K</vt:lpstr>
      <vt:lpstr>NKIP04.5._L</vt:lpstr>
      <vt:lpstr>NKIP04.5._M</vt:lpstr>
      <vt:lpstr>NKIP04.5._N</vt:lpstr>
      <vt:lpstr>NKIP04.5._O</vt:lpstr>
      <vt:lpstr>NKIP04.5._P</vt:lpstr>
      <vt:lpstr>NKIP04.5._Q</vt:lpstr>
      <vt:lpstr>NKIP04.5._R</vt:lpstr>
      <vt:lpstr>NKIP04.6._A</vt:lpstr>
      <vt:lpstr>NKIP04.6._AA</vt:lpstr>
      <vt:lpstr>NKIP04.6._B</vt:lpstr>
      <vt:lpstr>NKIP04.6._C</vt:lpstr>
      <vt:lpstr>NKIP04.6._CC</vt:lpstr>
      <vt:lpstr>NKIP04.6._D</vt:lpstr>
      <vt:lpstr>NKIP04.6._E</vt:lpstr>
      <vt:lpstr>NKIP04.6._EE</vt:lpstr>
      <vt:lpstr>NKIP04.6._F</vt:lpstr>
      <vt:lpstr>NKIP04.6._G</vt:lpstr>
      <vt:lpstr>NKIP04.6._H</vt:lpstr>
      <vt:lpstr>NKIP04.6._I</vt:lpstr>
      <vt:lpstr>NKIP04.6._J</vt:lpstr>
      <vt:lpstr>NKIP04.6._K</vt:lpstr>
      <vt:lpstr>NKIP04.6._L</vt:lpstr>
      <vt:lpstr>NKIP04.6._M</vt:lpstr>
      <vt:lpstr>NKIP04.6._N</vt:lpstr>
      <vt:lpstr>NKIP04.6._O</vt:lpstr>
      <vt:lpstr>NKIP04.6._P</vt:lpstr>
      <vt:lpstr>NKIP04.6._Q</vt:lpstr>
      <vt:lpstr>NKIP04.6._R</vt:lpstr>
      <vt:lpstr>NKIP04.7._A</vt:lpstr>
      <vt:lpstr>NKIP04.7._AA</vt:lpstr>
      <vt:lpstr>NKIP04.7._B</vt:lpstr>
      <vt:lpstr>NKIP04.7._C</vt:lpstr>
      <vt:lpstr>NKIP04.7._CC</vt:lpstr>
      <vt:lpstr>NKIP04.7._D</vt:lpstr>
      <vt:lpstr>NKIP04.7._E</vt:lpstr>
      <vt:lpstr>NKIP04.7._EE</vt:lpstr>
      <vt:lpstr>NKIP04.7._F</vt:lpstr>
      <vt:lpstr>NKIP04.7._G</vt:lpstr>
      <vt:lpstr>NKIP04.7._H</vt:lpstr>
      <vt:lpstr>NKIP04.7._I</vt:lpstr>
      <vt:lpstr>NKIP04.7._J</vt:lpstr>
      <vt:lpstr>NKIP04.7._K</vt:lpstr>
      <vt:lpstr>NKIP04.7._L</vt:lpstr>
      <vt:lpstr>NKIP04.7._M</vt:lpstr>
      <vt:lpstr>NKIP04.7._N</vt:lpstr>
      <vt:lpstr>NKIP04.7._O</vt:lpstr>
      <vt:lpstr>NKIP04.7._P</vt:lpstr>
      <vt:lpstr>NKIP04.7._Q</vt:lpstr>
      <vt:lpstr>NKIP04.7._R</vt:lpstr>
      <vt:lpstr>NKIP05.1._A</vt:lpstr>
      <vt:lpstr>NKIP05.1._B</vt:lpstr>
      <vt:lpstr>NKIP05.1._C</vt:lpstr>
      <vt:lpstr>NKIP05.1._D</vt:lpstr>
      <vt:lpstr>NKIP05.1._E</vt:lpstr>
      <vt:lpstr>NKIP05.1._F</vt:lpstr>
      <vt:lpstr>NKIP05.1._G</vt:lpstr>
      <vt:lpstr>NKIP05.1._H</vt:lpstr>
      <vt:lpstr>NKIP05.1._I</vt:lpstr>
      <vt:lpstr>NKIP05.1._J</vt:lpstr>
      <vt:lpstr>NKIP05.1._K</vt:lpstr>
      <vt:lpstr>NKIP05.1._L</vt:lpstr>
      <vt:lpstr>NKIP05.1.1._A</vt:lpstr>
      <vt:lpstr>NKIP05.1.1._B</vt:lpstr>
      <vt:lpstr>NKIP05.1.1._C</vt:lpstr>
      <vt:lpstr>NKIP05.1.1._D</vt:lpstr>
      <vt:lpstr>NKIP05.1.1._E</vt:lpstr>
      <vt:lpstr>NKIP05.1.1._F</vt:lpstr>
      <vt:lpstr>NKIP05.1.1._G</vt:lpstr>
      <vt:lpstr>NKIP05.1.1._H</vt:lpstr>
      <vt:lpstr>NKIP05.1.1._I</vt:lpstr>
      <vt:lpstr>NKIP05.1.1._J</vt:lpstr>
      <vt:lpstr>NKIP05.1.1._K</vt:lpstr>
      <vt:lpstr>NKIP05.1.1._L</vt:lpstr>
      <vt:lpstr>NKIP05.1.2._A</vt:lpstr>
      <vt:lpstr>NKIP05.1.2._B</vt:lpstr>
      <vt:lpstr>NKIP05.1.2._C</vt:lpstr>
      <vt:lpstr>NKIP05.1.2._D</vt:lpstr>
      <vt:lpstr>NKIP05.1.2._E</vt:lpstr>
      <vt:lpstr>NKIP05.1.2._F</vt:lpstr>
      <vt:lpstr>NKIP05.1.2._G</vt:lpstr>
      <vt:lpstr>NKIP05.1.2._H</vt:lpstr>
      <vt:lpstr>NKIP05.1.2._I</vt:lpstr>
      <vt:lpstr>NKIP05.1.2._J</vt:lpstr>
      <vt:lpstr>NKIP05.1.2._K</vt:lpstr>
      <vt:lpstr>NKIP05.1.2._L</vt:lpstr>
      <vt:lpstr>NKIP05.1.3._A</vt:lpstr>
      <vt:lpstr>NKIP05.1.3._B</vt:lpstr>
      <vt:lpstr>NKIP05.1.3._C</vt:lpstr>
      <vt:lpstr>NKIP05.1.3._D</vt:lpstr>
      <vt:lpstr>NKIP05.1.3._E</vt:lpstr>
      <vt:lpstr>NKIP05.1.3._F</vt:lpstr>
      <vt:lpstr>NKIP05.1.3._G</vt:lpstr>
      <vt:lpstr>NKIP05.1.3._H</vt:lpstr>
      <vt:lpstr>NKIP05.1.3._I</vt:lpstr>
      <vt:lpstr>NKIP05.1.3._J</vt:lpstr>
      <vt:lpstr>NKIP05.1.3._K</vt:lpstr>
      <vt:lpstr>NKIP05.1.3._L</vt:lpstr>
      <vt:lpstr>NKIP05.1.4._A</vt:lpstr>
      <vt:lpstr>NKIP05.1.4._B</vt:lpstr>
      <vt:lpstr>NKIP05.1.4._C</vt:lpstr>
      <vt:lpstr>NKIP05.1.4._D</vt:lpstr>
      <vt:lpstr>NKIP05.1.4._E</vt:lpstr>
      <vt:lpstr>NKIP05.1.4._F</vt:lpstr>
      <vt:lpstr>NKIP05.1.4._G</vt:lpstr>
      <vt:lpstr>NKIP05.1.4._H</vt:lpstr>
      <vt:lpstr>NKIP05.1.4._I</vt:lpstr>
      <vt:lpstr>NKIP05.1.4._J</vt:lpstr>
      <vt:lpstr>NKIP05.1.4._K</vt:lpstr>
      <vt:lpstr>NKIP05.1.4._L</vt:lpstr>
      <vt:lpstr>NKIP05.1.5._A</vt:lpstr>
      <vt:lpstr>NKIP05.1.5._B</vt:lpstr>
      <vt:lpstr>NKIP05.1.5._C</vt:lpstr>
      <vt:lpstr>NKIP05.1.5._D</vt:lpstr>
      <vt:lpstr>NKIP05.1.5._E</vt:lpstr>
      <vt:lpstr>NKIP05.1.5._F</vt:lpstr>
      <vt:lpstr>NKIP05.1.5._G</vt:lpstr>
      <vt:lpstr>NKIP05.1.5._H</vt:lpstr>
      <vt:lpstr>NKIP05.1.5._I</vt:lpstr>
      <vt:lpstr>NKIP05.1.5._J</vt:lpstr>
      <vt:lpstr>NKIP05.1.5._K</vt:lpstr>
      <vt:lpstr>NKIP05.1.5._L</vt:lpstr>
      <vt:lpstr>NKIP05.1.6._A</vt:lpstr>
      <vt:lpstr>NKIP05.1.6._B</vt:lpstr>
      <vt:lpstr>NKIP05.1.6._C</vt:lpstr>
      <vt:lpstr>NKIP05.1.6._D</vt:lpstr>
      <vt:lpstr>NKIP05.1.6._E</vt:lpstr>
      <vt:lpstr>NKIP05.1.6._F</vt:lpstr>
      <vt:lpstr>NKIP05.1.6._G</vt:lpstr>
      <vt:lpstr>NKIP05.1.6._H</vt:lpstr>
      <vt:lpstr>NKIP05.1.6._I</vt:lpstr>
      <vt:lpstr>NKIP05.1.6._J</vt:lpstr>
      <vt:lpstr>NKIP05.1.6._K</vt:lpstr>
      <vt:lpstr>NKIP05.1.6._L</vt:lpstr>
      <vt:lpstr>NKIP05.1.7._A</vt:lpstr>
      <vt:lpstr>NKIP05.1.7._B</vt:lpstr>
      <vt:lpstr>NKIP05.1.7._C</vt:lpstr>
      <vt:lpstr>NKIP05.1.7._D</vt:lpstr>
      <vt:lpstr>NKIP05.1.7._E</vt:lpstr>
      <vt:lpstr>NKIP05.1.7._F</vt:lpstr>
      <vt:lpstr>NKIP05.1.7._G</vt:lpstr>
      <vt:lpstr>NKIP05.1.7._H</vt:lpstr>
      <vt:lpstr>NKIP05.1.7._I</vt:lpstr>
      <vt:lpstr>NKIP05.1.7._J</vt:lpstr>
      <vt:lpstr>NKIP05.1.7._K</vt:lpstr>
      <vt:lpstr>NKIP05.1.7._L</vt:lpstr>
      <vt:lpstr>NKIP05.2._A</vt:lpstr>
      <vt:lpstr>NKIP05.2._B</vt:lpstr>
      <vt:lpstr>NKIP05.2._C</vt:lpstr>
      <vt:lpstr>NKIP05.2._D</vt:lpstr>
      <vt:lpstr>NKIP05.2._E</vt:lpstr>
      <vt:lpstr>NKIP05.2._F</vt:lpstr>
      <vt:lpstr>NKIP05.2._G</vt:lpstr>
      <vt:lpstr>NKIP05.2._H</vt:lpstr>
      <vt:lpstr>NKIP05.2._I</vt:lpstr>
      <vt:lpstr>NKIP05.2._J</vt:lpstr>
      <vt:lpstr>NKIP05.2._K</vt:lpstr>
      <vt:lpstr>NKIP05.2._L</vt:lpstr>
      <vt:lpstr>NKIP05.2.1._A</vt:lpstr>
      <vt:lpstr>NKIP05.2.1._B</vt:lpstr>
      <vt:lpstr>NKIP05.2.1._C</vt:lpstr>
      <vt:lpstr>NKIP05.2.1._D</vt:lpstr>
      <vt:lpstr>NKIP05.2.1._E</vt:lpstr>
      <vt:lpstr>NKIP05.2.1._F</vt:lpstr>
      <vt:lpstr>NKIP05.2.1._G</vt:lpstr>
      <vt:lpstr>NKIP05.2.1._H</vt:lpstr>
      <vt:lpstr>NKIP05.2.1._I</vt:lpstr>
      <vt:lpstr>NKIP05.2.1._J</vt:lpstr>
      <vt:lpstr>NKIP05.2.1._K</vt:lpstr>
      <vt:lpstr>NKIP05.2.1._L</vt:lpstr>
      <vt:lpstr>NKIP05.2.2._A</vt:lpstr>
      <vt:lpstr>NKIP05.2.2._B</vt:lpstr>
      <vt:lpstr>NKIP05.2.2._C</vt:lpstr>
      <vt:lpstr>NKIP05.2.2._D</vt:lpstr>
      <vt:lpstr>NKIP05.2.2._E</vt:lpstr>
      <vt:lpstr>NKIP05.2.2._F</vt:lpstr>
      <vt:lpstr>NKIP05.2.2._G</vt:lpstr>
      <vt:lpstr>NKIP05.2.2._H</vt:lpstr>
      <vt:lpstr>NKIP05.2.2._I</vt:lpstr>
      <vt:lpstr>NKIP05.2.2._J</vt:lpstr>
      <vt:lpstr>NKIP05.2.2._K</vt:lpstr>
      <vt:lpstr>NKIP05.2.2._L</vt:lpstr>
      <vt:lpstr>NKIP05.2.3._A</vt:lpstr>
      <vt:lpstr>NKIP05.2.3._B</vt:lpstr>
      <vt:lpstr>NKIP05.2.3._C</vt:lpstr>
      <vt:lpstr>NKIP05.2.3._D</vt:lpstr>
      <vt:lpstr>NKIP05.2.3._E</vt:lpstr>
      <vt:lpstr>NKIP05.2.3._F</vt:lpstr>
      <vt:lpstr>NKIP05.2.3._G</vt:lpstr>
      <vt:lpstr>NKIP05.2.3._H</vt:lpstr>
      <vt:lpstr>NKIP05.2.3._I</vt:lpstr>
      <vt:lpstr>NKIP05.2.3._J</vt:lpstr>
      <vt:lpstr>NKIP05.2.3._K</vt:lpstr>
      <vt:lpstr>NKIP05.2.3._L</vt:lpstr>
      <vt:lpstr>NKIP05.2.4._A</vt:lpstr>
      <vt:lpstr>NKIP05.2.4._B</vt:lpstr>
      <vt:lpstr>NKIP05.2.4._C</vt:lpstr>
      <vt:lpstr>NKIP05.2.4._D</vt:lpstr>
      <vt:lpstr>NKIP05.2.4._E</vt:lpstr>
      <vt:lpstr>NKIP05.2.4._F</vt:lpstr>
      <vt:lpstr>NKIP05.2.4._G</vt:lpstr>
      <vt:lpstr>NKIP05.2.4._H</vt:lpstr>
      <vt:lpstr>NKIP05.2.4._I</vt:lpstr>
      <vt:lpstr>NKIP05.2.4._J</vt:lpstr>
      <vt:lpstr>NKIP05.2.4._K</vt:lpstr>
      <vt:lpstr>NKIP05.2.4._L</vt:lpstr>
      <vt:lpstr>NKIP05.2.5._A</vt:lpstr>
      <vt:lpstr>NKIP05.2.5._B</vt:lpstr>
      <vt:lpstr>NKIP05.2.5._C</vt:lpstr>
      <vt:lpstr>NKIP05.2.5._D</vt:lpstr>
      <vt:lpstr>NKIP05.2.5._E</vt:lpstr>
      <vt:lpstr>NKIP05.2.5._F</vt:lpstr>
      <vt:lpstr>NKIP05.2.5._G</vt:lpstr>
      <vt:lpstr>NKIP05.2.5._H</vt:lpstr>
      <vt:lpstr>NKIP05.2.5._I</vt:lpstr>
      <vt:lpstr>NKIP05.2.5._J</vt:lpstr>
      <vt:lpstr>NKIP05.2.5._K</vt:lpstr>
      <vt:lpstr>NKIP05.2.5._L</vt:lpstr>
      <vt:lpstr>NKIP05.2.6._A</vt:lpstr>
      <vt:lpstr>NKIP05.2.6._B</vt:lpstr>
      <vt:lpstr>NKIP05.2.6._C</vt:lpstr>
      <vt:lpstr>NKIP05.2.6._D</vt:lpstr>
      <vt:lpstr>NKIP05.2.6._E</vt:lpstr>
      <vt:lpstr>NKIP05.2.6._F</vt:lpstr>
      <vt:lpstr>NKIP05.2.6._G</vt:lpstr>
      <vt:lpstr>NKIP05.2.6._H</vt:lpstr>
      <vt:lpstr>NKIP05.2.6._I</vt:lpstr>
      <vt:lpstr>NKIP05.2.6._J</vt:lpstr>
      <vt:lpstr>NKIP05.2.6._K</vt:lpstr>
      <vt:lpstr>NKIP05.2.6._L</vt:lpstr>
      <vt:lpstr>NKIP05.2.7._A</vt:lpstr>
      <vt:lpstr>NKIP05.2.7._B</vt:lpstr>
      <vt:lpstr>NKIP05.2.7._C</vt:lpstr>
      <vt:lpstr>NKIP05.2.7._D</vt:lpstr>
      <vt:lpstr>NKIP05.2.7._E</vt:lpstr>
      <vt:lpstr>NKIP05.2.7._F</vt:lpstr>
      <vt:lpstr>NKIP05.2.7._G</vt:lpstr>
      <vt:lpstr>NKIP05.2.7._H</vt:lpstr>
      <vt:lpstr>NKIP05.2.7._I</vt:lpstr>
      <vt:lpstr>NKIP05.2.7._J</vt:lpstr>
      <vt:lpstr>NKIP05.2.7._K</vt:lpstr>
      <vt:lpstr>NKIP05.2.7._L</vt:lpstr>
      <vt:lpstr>NKIP05.3._A</vt:lpstr>
      <vt:lpstr>NKIP05.3._B</vt:lpstr>
      <vt:lpstr>NKIP05.3._C</vt:lpstr>
      <vt:lpstr>NKIP05.3._D</vt:lpstr>
      <vt:lpstr>NKIP05.3._E</vt:lpstr>
      <vt:lpstr>NKIP05.3._F</vt:lpstr>
      <vt:lpstr>NKIP05.3._G</vt:lpstr>
      <vt:lpstr>NKIP05.3._H</vt:lpstr>
      <vt:lpstr>NKIP05.3._I</vt:lpstr>
      <vt:lpstr>NKIP05.3._J</vt:lpstr>
      <vt:lpstr>NKIP05.3._K</vt:lpstr>
      <vt:lpstr>NKIP05.3._L</vt:lpstr>
      <vt:lpstr>NKIP05.3.1._A</vt:lpstr>
      <vt:lpstr>NKIP05.3.1._B</vt:lpstr>
      <vt:lpstr>NKIP05.3.1._C</vt:lpstr>
      <vt:lpstr>NKIP05.3.1._D</vt:lpstr>
      <vt:lpstr>NKIP05.3.1._E</vt:lpstr>
      <vt:lpstr>NKIP05.3.1._F</vt:lpstr>
      <vt:lpstr>NKIP05.3.1._G</vt:lpstr>
      <vt:lpstr>NKIP05.3.1._H</vt:lpstr>
      <vt:lpstr>NKIP05.3.1._I</vt:lpstr>
      <vt:lpstr>NKIP05.3.1._J</vt:lpstr>
      <vt:lpstr>NKIP05.3.1._K</vt:lpstr>
      <vt:lpstr>NKIP05.3.1._L</vt:lpstr>
      <vt:lpstr>NKIP05.3.2._A</vt:lpstr>
      <vt:lpstr>NKIP05.3.2._B</vt:lpstr>
      <vt:lpstr>NKIP05.3.2._C</vt:lpstr>
      <vt:lpstr>NKIP05.3.2._D</vt:lpstr>
      <vt:lpstr>NKIP05.3.2._E</vt:lpstr>
      <vt:lpstr>NKIP05.3.2._F</vt:lpstr>
      <vt:lpstr>NKIP05.3.2._G</vt:lpstr>
      <vt:lpstr>NKIP05.3.2._H</vt:lpstr>
      <vt:lpstr>NKIP05.3.2._I</vt:lpstr>
      <vt:lpstr>NKIP05.3.2._J</vt:lpstr>
      <vt:lpstr>NKIP05.3.2._K</vt:lpstr>
      <vt:lpstr>NKIP05.3.2._L</vt:lpstr>
      <vt:lpstr>NKIP05.3.3._A</vt:lpstr>
      <vt:lpstr>NKIP05.3.3._B</vt:lpstr>
      <vt:lpstr>NKIP05.3.3._C</vt:lpstr>
      <vt:lpstr>NKIP05.3.3._D</vt:lpstr>
      <vt:lpstr>NKIP05.3.3._E</vt:lpstr>
      <vt:lpstr>NKIP05.3.3._F</vt:lpstr>
      <vt:lpstr>NKIP05.3.3._G</vt:lpstr>
      <vt:lpstr>NKIP05.3.3._H</vt:lpstr>
      <vt:lpstr>NKIP05.3.3._I</vt:lpstr>
      <vt:lpstr>NKIP05.3.3._J</vt:lpstr>
      <vt:lpstr>NKIP05.3.3._K</vt:lpstr>
      <vt:lpstr>NKIP05.3.3._L</vt:lpstr>
      <vt:lpstr>NKIP05.3.4._A</vt:lpstr>
      <vt:lpstr>NKIP05.3.4._B</vt:lpstr>
      <vt:lpstr>NKIP05.3.4._C</vt:lpstr>
      <vt:lpstr>NKIP05.3.4._D</vt:lpstr>
      <vt:lpstr>NKIP05.3.4._E</vt:lpstr>
      <vt:lpstr>NKIP05.3.4._F</vt:lpstr>
      <vt:lpstr>NKIP05.3.4._G</vt:lpstr>
      <vt:lpstr>NKIP05.3.4._H</vt:lpstr>
      <vt:lpstr>NKIP05.3.4._I</vt:lpstr>
      <vt:lpstr>NKIP05.3.4._J</vt:lpstr>
      <vt:lpstr>NKIP05.3.4._K</vt:lpstr>
      <vt:lpstr>NKIP05.3.4._L</vt:lpstr>
      <vt:lpstr>NKIP05.3.5._A</vt:lpstr>
      <vt:lpstr>NKIP05.3.5._B</vt:lpstr>
      <vt:lpstr>NKIP05.3.5._C</vt:lpstr>
      <vt:lpstr>NKIP05.3.5._D</vt:lpstr>
      <vt:lpstr>NKIP05.3.5._E</vt:lpstr>
      <vt:lpstr>NKIP05.3.5._F</vt:lpstr>
      <vt:lpstr>NKIP05.3.5._G</vt:lpstr>
      <vt:lpstr>NKIP05.3.5._H</vt:lpstr>
      <vt:lpstr>NKIP05.3.5._I</vt:lpstr>
      <vt:lpstr>NKIP05.3.5._J</vt:lpstr>
      <vt:lpstr>NKIP05.3.5._K</vt:lpstr>
      <vt:lpstr>NKIP05.3.5._L</vt:lpstr>
      <vt:lpstr>NKIP05.3.6._A</vt:lpstr>
      <vt:lpstr>NKIP05.3.6._B</vt:lpstr>
      <vt:lpstr>NKIP05.3.6._C</vt:lpstr>
      <vt:lpstr>NKIP05.3.6._D</vt:lpstr>
      <vt:lpstr>NKIP05.3.6._E</vt:lpstr>
      <vt:lpstr>NKIP05.3.6._F</vt:lpstr>
      <vt:lpstr>NKIP05.3.6._G</vt:lpstr>
      <vt:lpstr>NKIP05.3.6._H</vt:lpstr>
      <vt:lpstr>NKIP05.3.6._I</vt:lpstr>
      <vt:lpstr>NKIP05.3.6._J</vt:lpstr>
      <vt:lpstr>NKIP05.3.6._K</vt:lpstr>
      <vt:lpstr>NKIP05.3.6._L</vt:lpstr>
      <vt:lpstr>NKIP05.3.7._A</vt:lpstr>
      <vt:lpstr>NKIP05.3.7._B</vt:lpstr>
      <vt:lpstr>NKIP05.3.7._C</vt:lpstr>
      <vt:lpstr>NKIP05.3.7._D</vt:lpstr>
      <vt:lpstr>NKIP05.3.7._E</vt:lpstr>
      <vt:lpstr>NKIP05.3.7._F</vt:lpstr>
      <vt:lpstr>NKIP05.3.7._G</vt:lpstr>
      <vt:lpstr>NKIP05.3.7._H</vt:lpstr>
      <vt:lpstr>NKIP05.3.7._I</vt:lpstr>
      <vt:lpstr>NKIP05.3.7._J</vt:lpstr>
      <vt:lpstr>NKIP05.3.7._K</vt:lpstr>
      <vt:lpstr>NKIP05.3.7._L</vt:lpstr>
      <vt:lpstr>NKIP05.4._A</vt:lpstr>
      <vt:lpstr>NKIP05.4._B</vt:lpstr>
      <vt:lpstr>NKIP05.4._C</vt:lpstr>
      <vt:lpstr>NKIP05.4._D</vt:lpstr>
      <vt:lpstr>NKIP05.4._E</vt:lpstr>
      <vt:lpstr>NKIP05.4._F</vt:lpstr>
      <vt:lpstr>NKIP05.4._G</vt:lpstr>
      <vt:lpstr>NKIP05.4._H</vt:lpstr>
      <vt:lpstr>NKIP05.4._I</vt:lpstr>
      <vt:lpstr>NKIP05.4._J</vt:lpstr>
      <vt:lpstr>NKIP05.4._K</vt:lpstr>
      <vt:lpstr>NKIP05.4._L</vt:lpstr>
      <vt:lpstr>NKIP05.4.1._A</vt:lpstr>
      <vt:lpstr>NKIP05.4.1._B</vt:lpstr>
      <vt:lpstr>NKIP05.4.1._C</vt:lpstr>
      <vt:lpstr>NKIP05.4.1._D</vt:lpstr>
      <vt:lpstr>NKIP05.4.1._E</vt:lpstr>
      <vt:lpstr>NKIP05.4.1._F</vt:lpstr>
      <vt:lpstr>NKIP05.4.1._G</vt:lpstr>
      <vt:lpstr>NKIP05.4.1._H</vt:lpstr>
      <vt:lpstr>NKIP05.4.1._I</vt:lpstr>
      <vt:lpstr>NKIP05.4.1._J</vt:lpstr>
      <vt:lpstr>NKIP05.4.1._K</vt:lpstr>
      <vt:lpstr>NKIP05.4.1._L</vt:lpstr>
      <vt:lpstr>NKIP05.4.2._A</vt:lpstr>
      <vt:lpstr>NKIP05.4.2._B</vt:lpstr>
      <vt:lpstr>NKIP05.4.2._C</vt:lpstr>
      <vt:lpstr>NKIP05.4.2._D</vt:lpstr>
      <vt:lpstr>NKIP05.4.2._E</vt:lpstr>
      <vt:lpstr>NKIP05.4.2._F</vt:lpstr>
      <vt:lpstr>NKIP05.4.2._G</vt:lpstr>
      <vt:lpstr>NKIP05.4.2._H</vt:lpstr>
      <vt:lpstr>NKIP05.4.2._I</vt:lpstr>
      <vt:lpstr>NKIP05.4.2._J</vt:lpstr>
      <vt:lpstr>NKIP05.4.2._K</vt:lpstr>
      <vt:lpstr>NKIP05.4.2._L</vt:lpstr>
      <vt:lpstr>NKIP05.4.3._A</vt:lpstr>
      <vt:lpstr>NKIP05.4.3._B</vt:lpstr>
      <vt:lpstr>NKIP05.4.3._C</vt:lpstr>
      <vt:lpstr>NKIP05.4.3._D</vt:lpstr>
      <vt:lpstr>NKIP05.4.3._E</vt:lpstr>
      <vt:lpstr>NKIP05.4.3._F</vt:lpstr>
      <vt:lpstr>NKIP05.4.3._G</vt:lpstr>
      <vt:lpstr>NKIP05.4.3._H</vt:lpstr>
      <vt:lpstr>NKIP05.4.3._I</vt:lpstr>
      <vt:lpstr>NKIP05.4.3._J</vt:lpstr>
      <vt:lpstr>NKIP05.4.3._K</vt:lpstr>
      <vt:lpstr>NKIP05.4.3._L</vt:lpstr>
      <vt:lpstr>NKIP05.4.4._A</vt:lpstr>
      <vt:lpstr>NKIP05.4.4._B</vt:lpstr>
      <vt:lpstr>NKIP05.4.4._C</vt:lpstr>
      <vt:lpstr>NKIP05.4.4._D</vt:lpstr>
      <vt:lpstr>NKIP05.4.4._E</vt:lpstr>
      <vt:lpstr>NKIP05.4.4._F</vt:lpstr>
      <vt:lpstr>NKIP05.4.4._G</vt:lpstr>
      <vt:lpstr>NKIP05.4.4._H</vt:lpstr>
      <vt:lpstr>NKIP05.4.4._I</vt:lpstr>
      <vt:lpstr>NKIP05.4.4._J</vt:lpstr>
      <vt:lpstr>NKIP05.4.4._K</vt:lpstr>
      <vt:lpstr>NKIP05.4.4._L</vt:lpstr>
      <vt:lpstr>NKIP05.4.5._A</vt:lpstr>
      <vt:lpstr>NKIP05.4.5._B</vt:lpstr>
      <vt:lpstr>NKIP05.4.5._C</vt:lpstr>
      <vt:lpstr>NKIP05.4.5._D</vt:lpstr>
      <vt:lpstr>NKIP05.4.5._E</vt:lpstr>
      <vt:lpstr>NKIP05.4.5._F</vt:lpstr>
      <vt:lpstr>NKIP05.4.5._G</vt:lpstr>
      <vt:lpstr>NKIP05.4.5._H</vt:lpstr>
      <vt:lpstr>NKIP05.4.5._I</vt:lpstr>
      <vt:lpstr>NKIP05.4.5._J</vt:lpstr>
      <vt:lpstr>NKIP05.4.5._K</vt:lpstr>
      <vt:lpstr>NKIP05.4.5._L</vt:lpstr>
      <vt:lpstr>NKIP05.4.6._A</vt:lpstr>
      <vt:lpstr>NKIP05.4.6._B</vt:lpstr>
      <vt:lpstr>NKIP05.4.6._C</vt:lpstr>
      <vt:lpstr>NKIP05.4.6._D</vt:lpstr>
      <vt:lpstr>NKIP05.4.6._E</vt:lpstr>
      <vt:lpstr>NKIP05.4.6._F</vt:lpstr>
      <vt:lpstr>NKIP05.4.6._G</vt:lpstr>
      <vt:lpstr>NKIP05.4.6._H</vt:lpstr>
      <vt:lpstr>NKIP05.4.6._I</vt:lpstr>
      <vt:lpstr>NKIP05.4.6._J</vt:lpstr>
      <vt:lpstr>NKIP05.4.6._K</vt:lpstr>
      <vt:lpstr>NKIP05.4.6._L</vt:lpstr>
      <vt:lpstr>NKIP05.4.7._A</vt:lpstr>
      <vt:lpstr>NKIP05.4.7._B</vt:lpstr>
      <vt:lpstr>NKIP05.4.7._C</vt:lpstr>
      <vt:lpstr>NKIP05.4.7._D</vt:lpstr>
      <vt:lpstr>NKIP05.4.7._E</vt:lpstr>
      <vt:lpstr>NKIP05.4.7._F</vt:lpstr>
      <vt:lpstr>NKIP05.4.7._G</vt:lpstr>
      <vt:lpstr>NKIP05.4.7._H</vt:lpstr>
      <vt:lpstr>NKIP05.4.7._I</vt:lpstr>
      <vt:lpstr>NKIP05.4.7._J</vt:lpstr>
      <vt:lpstr>NKIP05.4.7._K</vt:lpstr>
      <vt:lpstr>NKIP05.4.7._L</vt:lpstr>
      <vt:lpstr>NKIP05.5._A</vt:lpstr>
      <vt:lpstr>NKIP05.5._B</vt:lpstr>
      <vt:lpstr>NKIP05.5._C</vt:lpstr>
      <vt:lpstr>NKIP05.5._D</vt:lpstr>
      <vt:lpstr>NKIP05.5._E</vt:lpstr>
      <vt:lpstr>NKIP05.5._F</vt:lpstr>
      <vt:lpstr>NKIP05.5._G</vt:lpstr>
      <vt:lpstr>NKIP05.5._H</vt:lpstr>
      <vt:lpstr>NKIP05.5._I</vt:lpstr>
      <vt:lpstr>NKIP05.5._J</vt:lpstr>
      <vt:lpstr>NKIP05.5._K</vt:lpstr>
      <vt:lpstr>NKIP05.5._L</vt:lpstr>
      <vt:lpstr>NKIP06.1._A</vt:lpstr>
      <vt:lpstr>NKIP06.1._B</vt:lpstr>
      <vt:lpstr>NKIP06.1._C</vt:lpstr>
      <vt:lpstr>NKIP06.1._D</vt:lpstr>
      <vt:lpstr>NKIP06.1._E</vt:lpstr>
      <vt:lpstr>NKIP06.1.1._A</vt:lpstr>
      <vt:lpstr>NKIP06.1.1._B</vt:lpstr>
      <vt:lpstr>NKIP06.1.1._C</vt:lpstr>
      <vt:lpstr>NKIP06.1.1._D</vt:lpstr>
      <vt:lpstr>NKIP06.1.1._E</vt:lpstr>
      <vt:lpstr>NKIP06.1.2._A</vt:lpstr>
      <vt:lpstr>NKIP06.1.2._B</vt:lpstr>
      <vt:lpstr>NKIP06.1.2._C</vt:lpstr>
      <vt:lpstr>NKIP06.1.2._D</vt:lpstr>
      <vt:lpstr>NKIP06.1.2._E</vt:lpstr>
      <vt:lpstr>NKIP06.1.3._A</vt:lpstr>
      <vt:lpstr>NKIP06.1.3._B</vt:lpstr>
      <vt:lpstr>NKIP06.1.3._C</vt:lpstr>
      <vt:lpstr>NKIP06.1.3._D</vt:lpstr>
      <vt:lpstr>NKIP06.1.3._E</vt:lpstr>
      <vt:lpstr>NKIP06.1.4._A</vt:lpstr>
      <vt:lpstr>NKIP06.1.4._B</vt:lpstr>
      <vt:lpstr>NKIP06.1.4._C</vt:lpstr>
      <vt:lpstr>NKIP06.1.4._D</vt:lpstr>
      <vt:lpstr>NKIP06.1.4._E</vt:lpstr>
      <vt:lpstr>NKIP06.1.5._A</vt:lpstr>
      <vt:lpstr>NKIP06.1.5._B</vt:lpstr>
      <vt:lpstr>NKIP06.1.5._C</vt:lpstr>
      <vt:lpstr>NKIP06.1.5._D</vt:lpstr>
      <vt:lpstr>NKIP06.1.5._E</vt:lpstr>
      <vt:lpstr>NKIP06.1.6._A</vt:lpstr>
      <vt:lpstr>NKIP06.1.6._B</vt:lpstr>
      <vt:lpstr>NKIP06.1.6._C</vt:lpstr>
      <vt:lpstr>NKIP06.1.6._D</vt:lpstr>
      <vt:lpstr>NKIP06.1.6._E</vt:lpstr>
      <vt:lpstr>NKIP06.1.7._A</vt:lpstr>
      <vt:lpstr>NKIP06.1.7._B</vt:lpstr>
      <vt:lpstr>NKIP06.1.7._C</vt:lpstr>
      <vt:lpstr>NKIP06.1.7._D</vt:lpstr>
      <vt:lpstr>NKIP06.1.7._E</vt:lpstr>
      <vt:lpstr>NKIP06.2._A</vt:lpstr>
      <vt:lpstr>NKIP06.2._B</vt:lpstr>
      <vt:lpstr>NKIP06.2._C</vt:lpstr>
      <vt:lpstr>NKIP06.2._D</vt:lpstr>
      <vt:lpstr>NKIP06.2._E</vt:lpstr>
      <vt:lpstr>NKIP07.1._A</vt:lpstr>
      <vt:lpstr>NKIP07.1._B</vt:lpstr>
      <vt:lpstr>NKIP07.1._C</vt:lpstr>
      <vt:lpstr>NKIP07.1._D</vt:lpstr>
      <vt:lpstr>NKIP07.1._E</vt:lpstr>
      <vt:lpstr>NKIP07.1._F</vt:lpstr>
      <vt:lpstr>NKIP07.1._G</vt:lpstr>
      <vt:lpstr>NKIP07.1.1._A</vt:lpstr>
      <vt:lpstr>NKIP07.1.1._B</vt:lpstr>
      <vt:lpstr>NKIP07.1.1._C</vt:lpstr>
      <vt:lpstr>NKIP07.1.1._D</vt:lpstr>
      <vt:lpstr>NKIP07.1.1._E</vt:lpstr>
      <vt:lpstr>NKIP07.1.1._F</vt:lpstr>
      <vt:lpstr>NKIP07.1.1._G</vt:lpstr>
      <vt:lpstr>NKIP07.1.2._A</vt:lpstr>
      <vt:lpstr>NKIP07.1.2._B</vt:lpstr>
      <vt:lpstr>NKIP07.1.2._C</vt:lpstr>
      <vt:lpstr>NKIP07.1.2._D</vt:lpstr>
      <vt:lpstr>NKIP07.1.2._E</vt:lpstr>
      <vt:lpstr>NKIP07.1.2._F</vt:lpstr>
      <vt:lpstr>NKIP07.1.2._G</vt:lpstr>
      <vt:lpstr>NKIP07.1.3._A</vt:lpstr>
      <vt:lpstr>NKIP07.1.3._B</vt:lpstr>
      <vt:lpstr>NKIP07.1.3._C</vt:lpstr>
      <vt:lpstr>NKIP07.1.3._D</vt:lpstr>
      <vt:lpstr>NKIP07.1.3._E</vt:lpstr>
      <vt:lpstr>NKIP07.1.3._F</vt:lpstr>
      <vt:lpstr>NKIP07.1.3._G</vt:lpstr>
      <vt:lpstr>NKIP07.2._A</vt:lpstr>
      <vt:lpstr>NKIP07.2._B</vt:lpstr>
      <vt:lpstr>NKIP07.2._C</vt:lpstr>
      <vt:lpstr>NKIP07.2._D</vt:lpstr>
      <vt:lpstr>NKIP07.2._E</vt:lpstr>
      <vt:lpstr>NKIP07.2._F</vt:lpstr>
      <vt:lpstr>NKIP07.2._G</vt:lpstr>
      <vt:lpstr>NKIP07.2.1._A</vt:lpstr>
      <vt:lpstr>NKIP07.2.1._B</vt:lpstr>
      <vt:lpstr>NKIP07.2.1._C</vt:lpstr>
      <vt:lpstr>NKIP07.2.1._D</vt:lpstr>
      <vt:lpstr>NKIP07.2.1._E</vt:lpstr>
      <vt:lpstr>NKIP07.2.1._F</vt:lpstr>
      <vt:lpstr>NKIP07.2.1._G</vt:lpstr>
      <vt:lpstr>NKIP07.2.2._A</vt:lpstr>
      <vt:lpstr>NKIP07.2.2._B</vt:lpstr>
      <vt:lpstr>NKIP07.2.2._C</vt:lpstr>
      <vt:lpstr>NKIP07.2.2._D</vt:lpstr>
      <vt:lpstr>NKIP07.2.2._E</vt:lpstr>
      <vt:lpstr>NKIP07.2.2._F</vt:lpstr>
      <vt:lpstr>NKIP07.2.2._G</vt:lpstr>
      <vt:lpstr>NKIP07.2.3._A</vt:lpstr>
      <vt:lpstr>NKIP07.2.3._B</vt:lpstr>
      <vt:lpstr>NKIP07.2.3._C</vt:lpstr>
      <vt:lpstr>NKIP07.2.3._D</vt:lpstr>
      <vt:lpstr>NKIP07.2.3._E</vt:lpstr>
      <vt:lpstr>NKIP07.2.3._F</vt:lpstr>
      <vt:lpstr>NKIP07.2.3._G</vt:lpstr>
      <vt:lpstr>NKIP07.3._A</vt:lpstr>
      <vt:lpstr>NKIP07.3._B</vt:lpstr>
      <vt:lpstr>NKIP07.3._C</vt:lpstr>
      <vt:lpstr>NKIP07.3._D</vt:lpstr>
      <vt:lpstr>NKIP07.3._E</vt:lpstr>
      <vt:lpstr>NKIP07.3._F</vt:lpstr>
      <vt:lpstr>NKIP07.3._G</vt:lpstr>
      <vt:lpstr>NKIP08.1._A</vt:lpstr>
      <vt:lpstr>NKIP08.1._B</vt:lpstr>
      <vt:lpstr>NKIP08.1._C</vt:lpstr>
      <vt:lpstr>NKIP08.1._D</vt:lpstr>
      <vt:lpstr>NKIP08.1._E</vt:lpstr>
      <vt:lpstr>NKIP08.1._F</vt:lpstr>
      <vt:lpstr>NKIP08.1.1._A</vt:lpstr>
      <vt:lpstr>NKIP08.1.1._B</vt:lpstr>
      <vt:lpstr>NKIP08.1.1._C</vt:lpstr>
      <vt:lpstr>NKIP08.1.1._D</vt:lpstr>
      <vt:lpstr>NKIP08.1.1._E</vt:lpstr>
      <vt:lpstr>NKIP08.1.1._F</vt:lpstr>
      <vt:lpstr>NKIP08.1.2._A</vt:lpstr>
      <vt:lpstr>NKIP08.1.2._B</vt:lpstr>
      <vt:lpstr>NKIP08.1.2._C</vt:lpstr>
      <vt:lpstr>NKIP08.1.2._D</vt:lpstr>
      <vt:lpstr>NKIP08.1.2._E</vt:lpstr>
      <vt:lpstr>NKIP08.1.2._F</vt:lpstr>
      <vt:lpstr>NKIP08.1.3._A</vt:lpstr>
      <vt:lpstr>NKIP08.1.3._B</vt:lpstr>
      <vt:lpstr>NKIP08.1.3._C</vt:lpstr>
      <vt:lpstr>NKIP08.1.3._D</vt:lpstr>
      <vt:lpstr>NKIP08.1.3._E</vt:lpstr>
      <vt:lpstr>NKIP08.1.3._F</vt:lpstr>
      <vt:lpstr>NKIP08.1.4._A</vt:lpstr>
      <vt:lpstr>NKIP08.1.4._B</vt:lpstr>
      <vt:lpstr>NKIP08.1.4._C</vt:lpstr>
      <vt:lpstr>NKIP08.1.4._D</vt:lpstr>
      <vt:lpstr>NKIP08.1.4._E</vt:lpstr>
      <vt:lpstr>NKIP08.1.4._F</vt:lpstr>
      <vt:lpstr>NKIP08.1.5._A</vt:lpstr>
      <vt:lpstr>NKIP08.1.5._B</vt:lpstr>
      <vt:lpstr>NKIP08.1.5._C</vt:lpstr>
      <vt:lpstr>NKIP08.1.5._D</vt:lpstr>
      <vt:lpstr>NKIP08.1.5._E</vt:lpstr>
      <vt:lpstr>NKIP08.1.5._F</vt:lpstr>
      <vt:lpstr>NKIP08.1.6._A</vt:lpstr>
      <vt:lpstr>NKIP08.1.6._B</vt:lpstr>
      <vt:lpstr>NKIP08.1.6._C</vt:lpstr>
      <vt:lpstr>NKIP08.1.6._D</vt:lpstr>
      <vt:lpstr>NKIP08.1.6._E</vt:lpstr>
      <vt:lpstr>NKIP08.1.6._F</vt:lpstr>
      <vt:lpstr>NKIP08.1.7._A</vt:lpstr>
      <vt:lpstr>NKIP08.1.7._B</vt:lpstr>
      <vt:lpstr>NKIP08.1.7._C</vt:lpstr>
      <vt:lpstr>NKIP08.1.7._D</vt:lpstr>
      <vt:lpstr>NKIP08.1.7._E</vt:lpstr>
      <vt:lpstr>NKIP08.1.7._F</vt:lpstr>
      <vt:lpstr>NKIP09.1._A</vt:lpstr>
      <vt:lpstr>NKIP09.1._B</vt:lpstr>
      <vt:lpstr>NKIP09.1._C</vt:lpstr>
      <vt:lpstr>NKIP09.1._D</vt:lpstr>
      <vt:lpstr>NKIP09.1.1._A</vt:lpstr>
      <vt:lpstr>NKIP09.1.1._B</vt:lpstr>
      <vt:lpstr>NKIP09.1.1._C</vt:lpstr>
      <vt:lpstr>NKIP09.1.1._D</vt:lpstr>
      <vt:lpstr>NKIP09.1.2._A</vt:lpstr>
      <vt:lpstr>NKIP09.1.2._B</vt:lpstr>
      <vt:lpstr>NKIP09.1.2._C</vt:lpstr>
      <vt:lpstr>NKIP09.1.2._D</vt:lpstr>
      <vt:lpstr>NKIP09.1.3._A</vt:lpstr>
      <vt:lpstr>NKIP09.1.3._B</vt:lpstr>
      <vt:lpstr>NKIP09.1.3._C</vt:lpstr>
      <vt:lpstr>NKIP09.1.3._D</vt:lpstr>
      <vt:lpstr>NKIP09.1.4._A</vt:lpstr>
      <vt:lpstr>NKIP09.1.4._B</vt:lpstr>
      <vt:lpstr>NKIP09.1.4._C</vt:lpstr>
      <vt:lpstr>NKIP09.1.4._D</vt:lpstr>
      <vt:lpstr>NKIP09.1.5._A</vt:lpstr>
      <vt:lpstr>NKIP09.1.5._B</vt:lpstr>
      <vt:lpstr>NKIP09.1.5._C</vt:lpstr>
      <vt:lpstr>NKIP09.1.5._D</vt:lpstr>
      <vt:lpstr>NKIP09.1.6._A</vt:lpstr>
      <vt:lpstr>NKIP09.1.6._B</vt:lpstr>
      <vt:lpstr>NKIP09.1.6._C</vt:lpstr>
      <vt:lpstr>NKIP09.1.6._D</vt:lpstr>
      <vt:lpstr>NKIP09.1.7._A</vt:lpstr>
      <vt:lpstr>NKIP09.1.7._B</vt:lpstr>
      <vt:lpstr>NKIP09.1.7._C</vt:lpstr>
      <vt:lpstr>NKIP09.1.7._D</vt:lpstr>
      <vt:lpstr>NKIP10.1._A</vt:lpstr>
      <vt:lpstr>NKIP10.1._AA</vt:lpstr>
      <vt:lpstr>NKIP10.1._B</vt:lpstr>
      <vt:lpstr>NKIP10.1._C</vt:lpstr>
      <vt:lpstr>NKIP10.1._CC</vt:lpstr>
      <vt:lpstr>NKIP10.1._D</vt:lpstr>
      <vt:lpstr>NKIP10.1._E</vt:lpstr>
      <vt:lpstr>NKIP10.1._EE</vt:lpstr>
      <vt:lpstr>NKIP10.1._F</vt:lpstr>
      <vt:lpstr>NKIP10.1._G</vt:lpstr>
      <vt:lpstr>NKIP10.1._H</vt:lpstr>
      <vt:lpstr>NKIP10.1._I</vt:lpstr>
      <vt:lpstr>NKIP10.1._J</vt:lpstr>
      <vt:lpstr>NKIP10.1._K</vt:lpstr>
      <vt:lpstr>NKIP10.1._L</vt:lpstr>
      <vt:lpstr>NKIP10.1._M</vt:lpstr>
      <vt:lpstr>NKIP10.1._N</vt:lpstr>
      <vt:lpstr>NKIP10.1._O</vt:lpstr>
      <vt:lpstr>NKIP10.1._P</vt:lpstr>
      <vt:lpstr>NKIP10.1._Q</vt:lpstr>
      <vt:lpstr>NKIP10.1._R</vt:lpstr>
      <vt:lpstr>NKIP10.2._A</vt:lpstr>
      <vt:lpstr>NKIP10.2._AA</vt:lpstr>
      <vt:lpstr>NKIP10.2._B</vt:lpstr>
      <vt:lpstr>NKIP10.2._C</vt:lpstr>
      <vt:lpstr>NKIP10.2._CC</vt:lpstr>
      <vt:lpstr>NKIP10.2._D</vt:lpstr>
      <vt:lpstr>NKIP10.2._E</vt:lpstr>
      <vt:lpstr>NKIP10.2._EE</vt:lpstr>
      <vt:lpstr>NKIP10.2._F</vt:lpstr>
      <vt:lpstr>NKIP10.2._G</vt:lpstr>
      <vt:lpstr>NKIP10.2._H</vt:lpstr>
      <vt:lpstr>NKIP10.2._I</vt:lpstr>
      <vt:lpstr>NKIP10.2._J</vt:lpstr>
      <vt:lpstr>NKIP10.2._K</vt:lpstr>
      <vt:lpstr>NKIP10.2._L</vt:lpstr>
      <vt:lpstr>NKIP10.2._M</vt:lpstr>
      <vt:lpstr>NKIP10.2._N</vt:lpstr>
      <vt:lpstr>NKIP10.2._O</vt:lpstr>
      <vt:lpstr>NKIP10.2._P</vt:lpstr>
      <vt:lpstr>NKIP10.2._Q</vt:lpstr>
      <vt:lpstr>NKIP10.2._R</vt:lpstr>
      <vt:lpstr>NKIP10.3._A</vt:lpstr>
      <vt:lpstr>NKIP10.3._AA</vt:lpstr>
      <vt:lpstr>NKIP10.3._B</vt:lpstr>
      <vt:lpstr>NKIP10.3._C</vt:lpstr>
      <vt:lpstr>NKIP10.3._CC</vt:lpstr>
      <vt:lpstr>NKIP10.3._D</vt:lpstr>
      <vt:lpstr>NKIP10.3._E</vt:lpstr>
      <vt:lpstr>NKIP10.3._EE</vt:lpstr>
      <vt:lpstr>NKIP10.3._F</vt:lpstr>
      <vt:lpstr>NKIP10.3._G</vt:lpstr>
      <vt:lpstr>NKIP10.3._H</vt:lpstr>
      <vt:lpstr>NKIP10.3._I</vt:lpstr>
      <vt:lpstr>NKIP10.3._J</vt:lpstr>
      <vt:lpstr>NKIP10.3._K</vt:lpstr>
      <vt:lpstr>NKIP10.3._L</vt:lpstr>
      <vt:lpstr>NKIP10.3._M</vt:lpstr>
      <vt:lpstr>NKIP10.3._N</vt:lpstr>
      <vt:lpstr>NKIP10.3._O</vt:lpstr>
      <vt:lpstr>NKIP10.3._P</vt:lpstr>
      <vt:lpstr>NKIP10.3._Q</vt:lpstr>
      <vt:lpstr>NKIP10.3._R</vt:lpstr>
      <vt:lpstr>NKIP10.4._A</vt:lpstr>
      <vt:lpstr>NKIP10.4._AA</vt:lpstr>
      <vt:lpstr>NKIP10.4._B</vt:lpstr>
      <vt:lpstr>NKIP10.4._C</vt:lpstr>
      <vt:lpstr>NKIP10.4._CC</vt:lpstr>
      <vt:lpstr>NKIP10.4._D</vt:lpstr>
      <vt:lpstr>NKIP10.4._E</vt:lpstr>
      <vt:lpstr>NKIP10.4._EE</vt:lpstr>
      <vt:lpstr>NKIP10.4._F</vt:lpstr>
      <vt:lpstr>NKIP10.4._G</vt:lpstr>
      <vt:lpstr>NKIP10.4._H</vt:lpstr>
      <vt:lpstr>NKIP10.4._I</vt:lpstr>
      <vt:lpstr>NKIP10.4._J</vt:lpstr>
      <vt:lpstr>NKIP10.4._K</vt:lpstr>
      <vt:lpstr>NKIP10.4._L</vt:lpstr>
      <vt:lpstr>NKIP10.4._M</vt:lpstr>
      <vt:lpstr>NKIP10.4._N</vt:lpstr>
      <vt:lpstr>NKIP10.4._O</vt:lpstr>
      <vt:lpstr>NKIP10.4._P</vt:lpstr>
      <vt:lpstr>NKIP10.4._Q</vt:lpstr>
      <vt:lpstr>NKIP10.4._R</vt:lpstr>
      <vt:lpstr>NKIP10.5._A</vt:lpstr>
      <vt:lpstr>NKIP10.5._AA</vt:lpstr>
      <vt:lpstr>NKIP10.5._B</vt:lpstr>
      <vt:lpstr>NKIP10.5._C</vt:lpstr>
      <vt:lpstr>NKIP10.5._CC</vt:lpstr>
      <vt:lpstr>NKIP10.5._D</vt:lpstr>
      <vt:lpstr>NKIP10.5._E</vt:lpstr>
      <vt:lpstr>NKIP10.5._EE</vt:lpstr>
      <vt:lpstr>NKIP10.5._F</vt:lpstr>
      <vt:lpstr>NKIP10.5._G</vt:lpstr>
      <vt:lpstr>NKIP10.5._H</vt:lpstr>
      <vt:lpstr>NKIP10.5._I</vt:lpstr>
      <vt:lpstr>NKIP10.5._J</vt:lpstr>
      <vt:lpstr>NKIP10.5._K</vt:lpstr>
      <vt:lpstr>NKIP10.5._L</vt:lpstr>
      <vt:lpstr>NKIP10.5._M</vt:lpstr>
      <vt:lpstr>NKIP10.5._N</vt:lpstr>
      <vt:lpstr>NKIP10.5._O</vt:lpstr>
      <vt:lpstr>NKIP10.5._P</vt:lpstr>
      <vt:lpstr>NKIP10.5._Q</vt:lpstr>
      <vt:lpstr>NKIP10.5._R</vt:lpstr>
      <vt:lpstr>NKIP10.6._A</vt:lpstr>
      <vt:lpstr>NKIP10.6._AA</vt:lpstr>
      <vt:lpstr>NKIP10.6._B</vt:lpstr>
      <vt:lpstr>NKIP10.6._C</vt:lpstr>
      <vt:lpstr>NKIP10.6._CC</vt:lpstr>
      <vt:lpstr>NKIP10.6._D</vt:lpstr>
      <vt:lpstr>NKIP10.6._E</vt:lpstr>
      <vt:lpstr>NKIP10.6._EE</vt:lpstr>
      <vt:lpstr>NKIP10.6._F</vt:lpstr>
      <vt:lpstr>NKIP10.6._G</vt:lpstr>
      <vt:lpstr>NKIP10.6._H</vt:lpstr>
      <vt:lpstr>NKIP10.6._I</vt:lpstr>
      <vt:lpstr>NKIP10.6._J</vt:lpstr>
      <vt:lpstr>NKIP10.6._K</vt:lpstr>
      <vt:lpstr>NKIP10.6._L</vt:lpstr>
      <vt:lpstr>NKIP10.6._M</vt:lpstr>
      <vt:lpstr>NKIP10.6._N</vt:lpstr>
      <vt:lpstr>NKIP10.6._O</vt:lpstr>
      <vt:lpstr>NKIP10.6._P</vt:lpstr>
      <vt:lpstr>NKIP10.6._Q</vt:lpstr>
      <vt:lpstr>NKIP10.6._R</vt:lpstr>
      <vt:lpstr>NKIP10.7._A</vt:lpstr>
      <vt:lpstr>NKIP10.7._AA</vt:lpstr>
      <vt:lpstr>NKIP10.7._B</vt:lpstr>
      <vt:lpstr>NKIP10.7._C</vt:lpstr>
      <vt:lpstr>NKIP10.7._CC</vt:lpstr>
      <vt:lpstr>NKIP10.7._D</vt:lpstr>
      <vt:lpstr>NKIP10.7._E</vt:lpstr>
      <vt:lpstr>NKIP10.7._EE</vt:lpstr>
      <vt:lpstr>NKIP10.7._F</vt:lpstr>
      <vt:lpstr>NKIP10.7._G</vt:lpstr>
      <vt:lpstr>NKIP10.7._H</vt:lpstr>
      <vt:lpstr>NKIP10.7._I</vt:lpstr>
      <vt:lpstr>NKIP10.7._J</vt:lpstr>
      <vt:lpstr>NKIP10.7._K</vt:lpstr>
      <vt:lpstr>NKIP10.7._L</vt:lpstr>
      <vt:lpstr>NKIP10.7._M</vt:lpstr>
      <vt:lpstr>NKIP10.7._N</vt:lpstr>
      <vt:lpstr>NKIP10.7._O</vt:lpstr>
      <vt:lpstr>NKIP10.7._P</vt:lpstr>
      <vt:lpstr>NKIP10.7._Q</vt:lpstr>
      <vt:lpstr>NKIP10.7._R</vt:lpstr>
      <vt:lpstr>NKIP10.8._A</vt:lpstr>
      <vt:lpstr>NKIP10.8._AA</vt:lpstr>
      <vt:lpstr>NKIP10.8._B</vt:lpstr>
      <vt:lpstr>NKIP10.8._C</vt:lpstr>
      <vt:lpstr>NKIP10.8._CC</vt:lpstr>
      <vt:lpstr>NKIP10.8._D</vt:lpstr>
      <vt:lpstr>NKIP10.8._E</vt:lpstr>
      <vt:lpstr>NKIP10.8._EE</vt:lpstr>
      <vt:lpstr>NKIP10.8._F</vt:lpstr>
      <vt:lpstr>NKIP10.8._G</vt:lpstr>
      <vt:lpstr>NKIP10.8._H</vt:lpstr>
      <vt:lpstr>NKIP10.8._I</vt:lpstr>
      <vt:lpstr>NKIP10.8._J</vt:lpstr>
      <vt:lpstr>NKIP10.8._K</vt:lpstr>
      <vt:lpstr>NKIP10.8._L</vt:lpstr>
      <vt:lpstr>NKIP10.8._M</vt:lpstr>
      <vt:lpstr>NKIP10.8._N</vt:lpstr>
      <vt:lpstr>NKIP10.8._O</vt:lpstr>
      <vt:lpstr>NKIP10.8._P</vt:lpstr>
      <vt:lpstr>NKIP10.8._Q</vt:lpstr>
      <vt:lpstr>NKIP10.8._R</vt:lpstr>
      <vt:lpstr>NKIP11.1._A</vt:lpstr>
      <vt:lpstr>NKIP11.1._AA</vt:lpstr>
      <vt:lpstr>NKIP11.1._B</vt:lpstr>
      <vt:lpstr>NKIP11.1._C</vt:lpstr>
      <vt:lpstr>NKIP11.1._CC</vt:lpstr>
      <vt:lpstr>NKIP11.1._D</vt:lpstr>
      <vt:lpstr>NKIP11.1._E</vt:lpstr>
      <vt:lpstr>NKIP11.1._EE</vt:lpstr>
      <vt:lpstr>NKIP11.1._F</vt:lpstr>
      <vt:lpstr>NKIP11.1._G</vt:lpstr>
      <vt:lpstr>NKIP11.1._H</vt:lpstr>
      <vt:lpstr>NKIP11.1._I</vt:lpstr>
      <vt:lpstr>NKIP11.1._J</vt:lpstr>
      <vt:lpstr>NKIP11.1._K</vt:lpstr>
      <vt:lpstr>NKIP11.1._L</vt:lpstr>
      <vt:lpstr>NKIP11.1._M</vt:lpstr>
      <vt:lpstr>NKIP11.1._N</vt:lpstr>
      <vt:lpstr>NKIP11.1._O</vt:lpstr>
      <vt:lpstr>NKIP11.1._P</vt:lpstr>
      <vt:lpstr>NKIP11.1._Q</vt:lpstr>
      <vt:lpstr>NKIP11.1._R</vt:lpstr>
      <vt:lpstr>NKIP11.2._A</vt:lpstr>
      <vt:lpstr>NKIP11.2._AA</vt:lpstr>
      <vt:lpstr>NKIP11.2._B</vt:lpstr>
      <vt:lpstr>NKIP11.2._C</vt:lpstr>
      <vt:lpstr>NKIP11.2._CC</vt:lpstr>
      <vt:lpstr>NKIP11.2._D</vt:lpstr>
      <vt:lpstr>NKIP11.2._E</vt:lpstr>
      <vt:lpstr>NKIP11.2._EE</vt:lpstr>
      <vt:lpstr>NKIP11.2._F</vt:lpstr>
      <vt:lpstr>NKIP11.2._G</vt:lpstr>
      <vt:lpstr>NKIP11.2._H</vt:lpstr>
      <vt:lpstr>NKIP11.2._I</vt:lpstr>
      <vt:lpstr>NKIP11.2._J</vt:lpstr>
      <vt:lpstr>NKIP11.2._K</vt:lpstr>
      <vt:lpstr>NKIP11.2._L</vt:lpstr>
      <vt:lpstr>NKIP11.2._M</vt:lpstr>
      <vt:lpstr>NKIP11.2._N</vt:lpstr>
      <vt:lpstr>NKIP11.2._O</vt:lpstr>
      <vt:lpstr>NKIP11.2._P</vt:lpstr>
      <vt:lpstr>NKIP11.2._Q</vt:lpstr>
      <vt:lpstr>NKIP11.2._R</vt:lpstr>
      <vt:lpstr>NKIP11.3._A</vt:lpstr>
      <vt:lpstr>NKIP11.3._AA</vt:lpstr>
      <vt:lpstr>NKIP11.3._B</vt:lpstr>
      <vt:lpstr>NKIP11.3._C</vt:lpstr>
      <vt:lpstr>NKIP11.3._CC</vt:lpstr>
      <vt:lpstr>NKIP11.3._D</vt:lpstr>
      <vt:lpstr>NKIP11.3._E</vt:lpstr>
      <vt:lpstr>NKIP11.3._EE</vt:lpstr>
      <vt:lpstr>NKIP11.3._F</vt:lpstr>
      <vt:lpstr>NKIP11.3._G</vt:lpstr>
      <vt:lpstr>NKIP11.3._H</vt:lpstr>
      <vt:lpstr>NKIP11.3._I</vt:lpstr>
      <vt:lpstr>NKIP11.3._J</vt:lpstr>
      <vt:lpstr>NKIP11.3._K</vt:lpstr>
      <vt:lpstr>NKIP11.3._L</vt:lpstr>
      <vt:lpstr>NKIP11.3._M</vt:lpstr>
      <vt:lpstr>NKIP11.3._N</vt:lpstr>
      <vt:lpstr>NKIP11.3._O</vt:lpstr>
      <vt:lpstr>NKIP11.3._P</vt:lpstr>
      <vt:lpstr>NKIP11.3._Q</vt:lpstr>
      <vt:lpstr>NKIP11.3._R</vt:lpstr>
      <vt:lpstr>NKIP11.3.1._A</vt:lpstr>
      <vt:lpstr>NKIP11.3.1._AA</vt:lpstr>
      <vt:lpstr>NKIP11.3.1._B</vt:lpstr>
      <vt:lpstr>NKIP11.3.1._C</vt:lpstr>
      <vt:lpstr>NKIP11.3.1._CC</vt:lpstr>
      <vt:lpstr>NKIP11.3.1._D</vt:lpstr>
      <vt:lpstr>NKIP11.3.1._E</vt:lpstr>
      <vt:lpstr>NKIP11.3.1._EE</vt:lpstr>
      <vt:lpstr>NKIP11.3.1._F</vt:lpstr>
      <vt:lpstr>NKIP11.3.1._G</vt:lpstr>
      <vt:lpstr>NKIP11.3.1._H</vt:lpstr>
      <vt:lpstr>NKIP11.3.1._I</vt:lpstr>
      <vt:lpstr>NKIP11.3.1._J</vt:lpstr>
      <vt:lpstr>NKIP11.3.1._K</vt:lpstr>
      <vt:lpstr>NKIP11.3.1._L</vt:lpstr>
      <vt:lpstr>NKIP11.3.1._M</vt:lpstr>
      <vt:lpstr>NKIP11.3.1._N</vt:lpstr>
      <vt:lpstr>NKIP11.3.1._O</vt:lpstr>
      <vt:lpstr>NKIP11.3.1._P</vt:lpstr>
      <vt:lpstr>NKIP11.3.1._Q</vt:lpstr>
      <vt:lpstr>NKIP11.3.1._R</vt:lpstr>
      <vt:lpstr>NKIP11.4._A</vt:lpstr>
      <vt:lpstr>NKIP11.4._AA</vt:lpstr>
      <vt:lpstr>NKIP11.4._B</vt:lpstr>
      <vt:lpstr>NKIP11.4._C</vt:lpstr>
      <vt:lpstr>NKIP11.4._CC</vt:lpstr>
      <vt:lpstr>NKIP11.4._D</vt:lpstr>
      <vt:lpstr>NKIP11.4._E</vt:lpstr>
      <vt:lpstr>NKIP11.4._EE</vt:lpstr>
      <vt:lpstr>NKIP11.4._F</vt:lpstr>
      <vt:lpstr>NKIP11.4._G</vt:lpstr>
      <vt:lpstr>NKIP11.4._H</vt:lpstr>
      <vt:lpstr>NKIP11.4._I</vt:lpstr>
      <vt:lpstr>NKIP11.4._J</vt:lpstr>
      <vt:lpstr>NKIP11.4._K</vt:lpstr>
      <vt:lpstr>NKIP11.4._L</vt:lpstr>
      <vt:lpstr>NKIP11.4._M</vt:lpstr>
      <vt:lpstr>NKIP11.4._N</vt:lpstr>
      <vt:lpstr>NKIP11.4._O</vt:lpstr>
      <vt:lpstr>NKIP11.4._P</vt:lpstr>
      <vt:lpstr>NKIP11.4._Q</vt:lpstr>
      <vt:lpstr>NKIP11.4._R</vt:lpstr>
      <vt:lpstr>NKIP11.5._A</vt:lpstr>
      <vt:lpstr>NKIP11.5._AA</vt:lpstr>
      <vt:lpstr>NKIP11.5._B</vt:lpstr>
      <vt:lpstr>NKIP11.5._C</vt:lpstr>
      <vt:lpstr>NKIP11.5._CC</vt:lpstr>
      <vt:lpstr>NKIP11.5._D</vt:lpstr>
      <vt:lpstr>NKIP11.5._E</vt:lpstr>
      <vt:lpstr>NKIP11.5._EE</vt:lpstr>
      <vt:lpstr>NKIP11.5._F</vt:lpstr>
      <vt:lpstr>NKIP11.5._G</vt:lpstr>
      <vt:lpstr>NKIP11.5._H</vt:lpstr>
      <vt:lpstr>NKIP11.5._I</vt:lpstr>
      <vt:lpstr>NKIP11.5._J</vt:lpstr>
      <vt:lpstr>NKIP11.5._K</vt:lpstr>
      <vt:lpstr>NKIP11.5._L</vt:lpstr>
      <vt:lpstr>NKIP11.5._M</vt:lpstr>
      <vt:lpstr>NKIP11.5._N</vt:lpstr>
      <vt:lpstr>NKIP11.5._O</vt:lpstr>
      <vt:lpstr>NKIP11.5._P</vt:lpstr>
      <vt:lpstr>NKIP11.5._Q</vt:lpstr>
      <vt:lpstr>NKIP11.5._R</vt:lpstr>
      <vt:lpstr>NKIP11.6._A</vt:lpstr>
      <vt:lpstr>NKIP11.6._AA</vt:lpstr>
      <vt:lpstr>NKIP11.6._B</vt:lpstr>
      <vt:lpstr>NKIP11.6._C</vt:lpstr>
      <vt:lpstr>NKIP11.6._CC</vt:lpstr>
      <vt:lpstr>NKIP11.6._D</vt:lpstr>
      <vt:lpstr>NKIP11.6._E</vt:lpstr>
      <vt:lpstr>NKIP11.6._EE</vt:lpstr>
      <vt:lpstr>NKIP11.6._F</vt:lpstr>
      <vt:lpstr>NKIP11.6._G</vt:lpstr>
      <vt:lpstr>NKIP11.6._H</vt:lpstr>
      <vt:lpstr>NKIP11.6._I</vt:lpstr>
      <vt:lpstr>NKIP11.6._J</vt:lpstr>
      <vt:lpstr>NKIP11.6._K</vt:lpstr>
      <vt:lpstr>NKIP11.6._L</vt:lpstr>
      <vt:lpstr>NKIP11.6._M</vt:lpstr>
      <vt:lpstr>NKIP11.6._N</vt:lpstr>
      <vt:lpstr>NKIP11.6._O</vt:lpstr>
      <vt:lpstr>NKIP11.6._P</vt:lpstr>
      <vt:lpstr>NKIP11.6._Q</vt:lpstr>
      <vt:lpstr>NKIP11.6._R</vt:lpstr>
      <vt:lpstr>NKIP11.7._A</vt:lpstr>
      <vt:lpstr>NKIP11.7._AA</vt:lpstr>
      <vt:lpstr>NKIP11.7._B</vt:lpstr>
      <vt:lpstr>NKIP11.7._C</vt:lpstr>
      <vt:lpstr>NKIP11.7._CC</vt:lpstr>
      <vt:lpstr>NKIP11.7._D</vt:lpstr>
      <vt:lpstr>NKIP11.7._E</vt:lpstr>
      <vt:lpstr>NKIP11.7._EE</vt:lpstr>
      <vt:lpstr>NKIP11.7._F</vt:lpstr>
      <vt:lpstr>NKIP11.7._G</vt:lpstr>
      <vt:lpstr>NKIP11.7._H</vt:lpstr>
      <vt:lpstr>NKIP11.7._I</vt:lpstr>
      <vt:lpstr>NKIP11.7._J</vt:lpstr>
      <vt:lpstr>NKIP11.7._K</vt:lpstr>
      <vt:lpstr>NKIP11.7._L</vt:lpstr>
      <vt:lpstr>NKIP11.7._M</vt:lpstr>
      <vt:lpstr>NKIP11.7._N</vt:lpstr>
      <vt:lpstr>NKIP11.7._O</vt:lpstr>
      <vt:lpstr>NKIP11.7._P</vt:lpstr>
      <vt:lpstr>NKIP11.7._Q</vt:lpstr>
      <vt:lpstr>NKIP11.7._R</vt:lpstr>
      <vt:lpstr>NLOK02.1._A</vt:lpstr>
      <vt:lpstr>NLOK02.1._AA</vt:lpstr>
      <vt:lpstr>NLOK02.1._AB</vt:lpstr>
      <vt:lpstr>NLOK02.1._AC</vt:lpstr>
      <vt:lpstr>NLOK02.1._AD</vt:lpstr>
      <vt:lpstr>NLOK02.1._AE</vt:lpstr>
      <vt:lpstr>NLOK02.1._AF</vt:lpstr>
      <vt:lpstr>NLOK02.1._AG</vt:lpstr>
      <vt:lpstr>NLOK02.1._B</vt:lpstr>
      <vt:lpstr>NLOK02.1._C</vt:lpstr>
      <vt:lpstr>NLOK02.1._D</vt:lpstr>
      <vt:lpstr>NLOK02.1._E</vt:lpstr>
      <vt:lpstr>NLOK02.1._F</vt:lpstr>
      <vt:lpstr>NLOK02.1._G</vt:lpstr>
      <vt:lpstr>NLOK02.1._H</vt:lpstr>
      <vt:lpstr>NLOK02.1._I</vt:lpstr>
      <vt:lpstr>NLOK02.1._J</vt:lpstr>
      <vt:lpstr>NLOK02.1._K</vt:lpstr>
      <vt:lpstr>NLOK02.1._L</vt:lpstr>
      <vt:lpstr>NLOK02.1._M</vt:lpstr>
      <vt:lpstr>NLOK02.1._N</vt:lpstr>
      <vt:lpstr>NLOK02.1._O</vt:lpstr>
      <vt:lpstr>NLOK02.1._P</vt:lpstr>
      <vt:lpstr>NLOK02.1._R</vt:lpstr>
      <vt:lpstr>NLOK02.1._S</vt:lpstr>
      <vt:lpstr>NLOK02.1._T</vt:lpstr>
      <vt:lpstr>NLOK02.1._U</vt:lpstr>
      <vt:lpstr>NLOK02.1._V</vt:lpstr>
      <vt:lpstr>NLOK02.1._W</vt:lpstr>
      <vt:lpstr>NLOK02.1._X</vt:lpstr>
      <vt:lpstr>NLOK02.1._Y</vt:lpstr>
      <vt:lpstr>NLOK02.1._Z</vt:lpstr>
      <vt:lpstr>NLOK02.2._A</vt:lpstr>
      <vt:lpstr>NLOK02.2._AA</vt:lpstr>
      <vt:lpstr>NLOK02.2._AB</vt:lpstr>
      <vt:lpstr>NLOK02.2._AC</vt:lpstr>
      <vt:lpstr>NLOK02.2._AD</vt:lpstr>
      <vt:lpstr>NLOK02.2._AE</vt:lpstr>
      <vt:lpstr>NLOK02.2._AF</vt:lpstr>
      <vt:lpstr>NLOK02.2._AG</vt:lpstr>
      <vt:lpstr>NLOK02.2._B</vt:lpstr>
      <vt:lpstr>NLOK02.2._C</vt:lpstr>
      <vt:lpstr>NLOK02.2._D</vt:lpstr>
      <vt:lpstr>NLOK02.2._E</vt:lpstr>
      <vt:lpstr>NLOK02.2._F</vt:lpstr>
      <vt:lpstr>NLOK02.2._G</vt:lpstr>
      <vt:lpstr>NLOK02.2._H</vt:lpstr>
      <vt:lpstr>NLOK02.2._I</vt:lpstr>
      <vt:lpstr>NLOK02.2._J</vt:lpstr>
      <vt:lpstr>NLOK02.2._K</vt:lpstr>
      <vt:lpstr>NLOK02.2._L</vt:lpstr>
      <vt:lpstr>NLOK02.2._M</vt:lpstr>
      <vt:lpstr>NLOK02.2._N</vt:lpstr>
      <vt:lpstr>NLOK02.2._O</vt:lpstr>
      <vt:lpstr>NLOK02.2._P</vt:lpstr>
      <vt:lpstr>NLOK02.2._R</vt:lpstr>
      <vt:lpstr>NLOK02.2._S</vt:lpstr>
      <vt:lpstr>NLOK02.2._T</vt:lpstr>
      <vt:lpstr>NLOK02.2._U</vt:lpstr>
      <vt:lpstr>NLOK02.2._V</vt:lpstr>
      <vt:lpstr>NLOK02.2._W</vt:lpstr>
      <vt:lpstr>NLOK02.2._X</vt:lpstr>
      <vt:lpstr>NLOK02.2._Y</vt:lpstr>
      <vt:lpstr>NLOK02.2._Z</vt:lpstr>
      <vt:lpstr>NLOK02.3._A</vt:lpstr>
      <vt:lpstr>NLOK02.3._AA</vt:lpstr>
      <vt:lpstr>NLOK02.3._AB</vt:lpstr>
      <vt:lpstr>NLOK02.3._AC</vt:lpstr>
      <vt:lpstr>NLOK02.3._AD</vt:lpstr>
      <vt:lpstr>NLOK02.3._AE</vt:lpstr>
      <vt:lpstr>NLOK02.3._AF</vt:lpstr>
      <vt:lpstr>NLOK02.3._AG</vt:lpstr>
      <vt:lpstr>NLOK02.3._B</vt:lpstr>
      <vt:lpstr>NLOK02.3._C</vt:lpstr>
      <vt:lpstr>NLOK02.3._D</vt:lpstr>
      <vt:lpstr>NLOK02.3._E</vt:lpstr>
      <vt:lpstr>NLOK02.3._F</vt:lpstr>
      <vt:lpstr>NLOK02.3._G</vt:lpstr>
      <vt:lpstr>NLOK02.3._H</vt:lpstr>
      <vt:lpstr>NLOK02.3._I</vt:lpstr>
      <vt:lpstr>NLOK02.3._J</vt:lpstr>
      <vt:lpstr>NLOK02.3._K</vt:lpstr>
      <vt:lpstr>NLOK02.3._L</vt:lpstr>
      <vt:lpstr>NLOK02.3._M</vt:lpstr>
      <vt:lpstr>NLOK02.3._N</vt:lpstr>
      <vt:lpstr>NLOK02.3._O</vt:lpstr>
      <vt:lpstr>NLOK02.3._P</vt:lpstr>
      <vt:lpstr>NLOK02.3._R</vt:lpstr>
      <vt:lpstr>NLOK02.3._S</vt:lpstr>
      <vt:lpstr>NLOK02.3._T</vt:lpstr>
      <vt:lpstr>NLOK02.3._U</vt:lpstr>
      <vt:lpstr>NLOK02.3._V</vt:lpstr>
      <vt:lpstr>NLOK02.3._W</vt:lpstr>
      <vt:lpstr>NLOK02.3._X</vt:lpstr>
      <vt:lpstr>NLOK02.3._Y</vt:lpstr>
      <vt:lpstr>NLOK02.3._Z</vt:lpstr>
      <vt:lpstr>NLOK02.4._A</vt:lpstr>
      <vt:lpstr>NLOK02.4._AA</vt:lpstr>
      <vt:lpstr>NLOK02.4._AB</vt:lpstr>
      <vt:lpstr>NLOK02.4._AC</vt:lpstr>
      <vt:lpstr>NLOK02.4._AD</vt:lpstr>
      <vt:lpstr>NLOK02.4._AE</vt:lpstr>
      <vt:lpstr>NLOK02.4._AF</vt:lpstr>
      <vt:lpstr>NLOK02.4._AG</vt:lpstr>
      <vt:lpstr>NLOK02.4._B</vt:lpstr>
      <vt:lpstr>NLOK02.4._C</vt:lpstr>
      <vt:lpstr>NLOK02.4._D</vt:lpstr>
      <vt:lpstr>NLOK02.4._E</vt:lpstr>
      <vt:lpstr>NLOK02.4._F</vt:lpstr>
      <vt:lpstr>NLOK02.4._G</vt:lpstr>
      <vt:lpstr>NLOK02.4._H</vt:lpstr>
      <vt:lpstr>NLOK02.4._I</vt:lpstr>
      <vt:lpstr>NLOK02.4._J</vt:lpstr>
      <vt:lpstr>NLOK02.4._K</vt:lpstr>
      <vt:lpstr>NLOK02.4._L</vt:lpstr>
      <vt:lpstr>NLOK02.4._M</vt:lpstr>
      <vt:lpstr>NLOK02.4._N</vt:lpstr>
      <vt:lpstr>NLOK02.4._O</vt:lpstr>
      <vt:lpstr>NLOK02.4._P</vt:lpstr>
      <vt:lpstr>NLOK02.4._R</vt:lpstr>
      <vt:lpstr>NLOK02.4._S</vt:lpstr>
      <vt:lpstr>NLOK02.4._T</vt:lpstr>
      <vt:lpstr>NLOK02.4._U</vt:lpstr>
      <vt:lpstr>NLOK02.4._V</vt:lpstr>
      <vt:lpstr>NLOK02.4._W</vt:lpstr>
      <vt:lpstr>NLOK02.4._X</vt:lpstr>
      <vt:lpstr>NLOK02.4._Y</vt:lpstr>
      <vt:lpstr>NLOK02.4._Z</vt:lpstr>
      <vt:lpstr>NO01.1._A</vt:lpstr>
      <vt:lpstr>NO01.1._AA</vt:lpstr>
      <vt:lpstr>NO01.1._AB</vt:lpstr>
      <vt:lpstr>NO01.1._AC</vt:lpstr>
      <vt:lpstr>NO01.1._AD</vt:lpstr>
      <vt:lpstr>NO01.1._AE</vt:lpstr>
      <vt:lpstr>NO01.1._AF</vt:lpstr>
      <vt:lpstr>NO01.1._AG</vt:lpstr>
      <vt:lpstr>NO01.1._AH</vt:lpstr>
      <vt:lpstr>NO01.1._AI</vt:lpstr>
      <vt:lpstr>NO01.1._AJ</vt:lpstr>
      <vt:lpstr>NO01.1._B</vt:lpstr>
      <vt:lpstr>NO01.1._C</vt:lpstr>
      <vt:lpstr>NO01.1._D</vt:lpstr>
      <vt:lpstr>NO01.1._E</vt:lpstr>
      <vt:lpstr>NO01.1._F</vt:lpstr>
      <vt:lpstr>NO01.1._G</vt:lpstr>
      <vt:lpstr>NO01.1._H</vt:lpstr>
      <vt:lpstr>NO01.1._I</vt:lpstr>
      <vt:lpstr>NO01.1._J</vt:lpstr>
      <vt:lpstr>NO01.1._K</vt:lpstr>
      <vt:lpstr>NO01.1._L</vt:lpstr>
      <vt:lpstr>NO01.1._M</vt:lpstr>
      <vt:lpstr>NO01.1._N</vt:lpstr>
      <vt:lpstr>NO01.1._O</vt:lpstr>
      <vt:lpstr>NO01.1._P</vt:lpstr>
      <vt:lpstr>NO01.1._R</vt:lpstr>
      <vt:lpstr>NO01.1._S</vt:lpstr>
      <vt:lpstr>NO01.1._T</vt:lpstr>
      <vt:lpstr>NO01.1._U</vt:lpstr>
      <vt:lpstr>NO01.1._V</vt:lpstr>
      <vt:lpstr>NO01.1._W</vt:lpstr>
      <vt:lpstr>NO01.1._X</vt:lpstr>
      <vt:lpstr>NO01.1._Y</vt:lpstr>
      <vt:lpstr>NO01.1._Z</vt:lpstr>
      <vt:lpstr>NO01.2._A</vt:lpstr>
      <vt:lpstr>NO01.2._AA</vt:lpstr>
      <vt:lpstr>NO01.2._AB</vt:lpstr>
      <vt:lpstr>NO01.2._AC</vt:lpstr>
      <vt:lpstr>NO01.2._AD</vt:lpstr>
      <vt:lpstr>NO01.2._AE</vt:lpstr>
      <vt:lpstr>NO01.2._AF</vt:lpstr>
      <vt:lpstr>NO01.2._AG</vt:lpstr>
      <vt:lpstr>NO01.2._AH</vt:lpstr>
      <vt:lpstr>NO01.2._AI</vt:lpstr>
      <vt:lpstr>NO01.2._AJ</vt:lpstr>
      <vt:lpstr>NO01.2._B</vt:lpstr>
      <vt:lpstr>NO01.2._C</vt:lpstr>
      <vt:lpstr>NO01.2._D</vt:lpstr>
      <vt:lpstr>NO01.2._E</vt:lpstr>
      <vt:lpstr>NO01.2._F</vt:lpstr>
      <vt:lpstr>NO01.2._G</vt:lpstr>
      <vt:lpstr>NO01.2._H</vt:lpstr>
      <vt:lpstr>NO01.2._I</vt:lpstr>
      <vt:lpstr>NO01.2._J</vt:lpstr>
      <vt:lpstr>NO01.2._K</vt:lpstr>
      <vt:lpstr>NO01.2._L</vt:lpstr>
      <vt:lpstr>NO01.2._M</vt:lpstr>
      <vt:lpstr>NO01.2._N</vt:lpstr>
      <vt:lpstr>NO01.2._O</vt:lpstr>
      <vt:lpstr>NO01.2._P</vt:lpstr>
      <vt:lpstr>NO01.2._R</vt:lpstr>
      <vt:lpstr>NO01.2._S</vt:lpstr>
      <vt:lpstr>NO01.2._T</vt:lpstr>
      <vt:lpstr>NO01.2._U</vt:lpstr>
      <vt:lpstr>NO01.2._V</vt:lpstr>
      <vt:lpstr>NO01.2._W</vt:lpstr>
      <vt:lpstr>NO01.2._X</vt:lpstr>
      <vt:lpstr>NO01.2._Y</vt:lpstr>
      <vt:lpstr>NO01.2._Z</vt:lpstr>
      <vt:lpstr>NO01.3._A</vt:lpstr>
      <vt:lpstr>NO01.3._AA</vt:lpstr>
      <vt:lpstr>NO01.3._AB</vt:lpstr>
      <vt:lpstr>NO01.3._AC</vt:lpstr>
      <vt:lpstr>NO01.3._AD</vt:lpstr>
      <vt:lpstr>NO01.3._AE</vt:lpstr>
      <vt:lpstr>NO01.3._AF</vt:lpstr>
      <vt:lpstr>NO01.3._AG</vt:lpstr>
      <vt:lpstr>NO01.3._AH</vt:lpstr>
      <vt:lpstr>NO01.3._AI</vt:lpstr>
      <vt:lpstr>NO01.3._AJ</vt:lpstr>
      <vt:lpstr>NO01.3._B</vt:lpstr>
      <vt:lpstr>NO01.3._C</vt:lpstr>
      <vt:lpstr>NO01.3._D</vt:lpstr>
      <vt:lpstr>NO01.3._E</vt:lpstr>
      <vt:lpstr>NO01.3._F</vt:lpstr>
      <vt:lpstr>NO01.3._G</vt:lpstr>
      <vt:lpstr>NO01.3._H</vt:lpstr>
      <vt:lpstr>NO01.3._I</vt:lpstr>
      <vt:lpstr>NO01.3._J</vt:lpstr>
      <vt:lpstr>NO01.3._K</vt:lpstr>
      <vt:lpstr>NO01.3._L</vt:lpstr>
      <vt:lpstr>NO01.3._M</vt:lpstr>
      <vt:lpstr>NO01.3._N</vt:lpstr>
      <vt:lpstr>NO01.3._O</vt:lpstr>
      <vt:lpstr>NO01.3._P</vt:lpstr>
      <vt:lpstr>NO01.3._R</vt:lpstr>
      <vt:lpstr>NO01.3._S</vt:lpstr>
      <vt:lpstr>NO01.3._T</vt:lpstr>
      <vt:lpstr>NO01.3._U</vt:lpstr>
      <vt:lpstr>NO01.3._V</vt:lpstr>
      <vt:lpstr>NO01.3._W</vt:lpstr>
      <vt:lpstr>NO01.3._X</vt:lpstr>
      <vt:lpstr>NO01.3._Y</vt:lpstr>
      <vt:lpstr>NO01.3._Z</vt:lpstr>
      <vt:lpstr>NO01.4._A</vt:lpstr>
      <vt:lpstr>NO01.4._AA</vt:lpstr>
      <vt:lpstr>NO01.4._AB</vt:lpstr>
      <vt:lpstr>NO01.4._AC</vt:lpstr>
      <vt:lpstr>NO01.4._AD</vt:lpstr>
      <vt:lpstr>NO01.4._AE</vt:lpstr>
      <vt:lpstr>NO01.4._AF</vt:lpstr>
      <vt:lpstr>NO01.4._AG</vt:lpstr>
      <vt:lpstr>NO01.4._AH</vt:lpstr>
      <vt:lpstr>NO01.4._AI</vt:lpstr>
      <vt:lpstr>NO01.4._AJ</vt:lpstr>
      <vt:lpstr>NO01.4._B</vt:lpstr>
      <vt:lpstr>NO01.4._C</vt:lpstr>
      <vt:lpstr>NO01.4._D</vt:lpstr>
      <vt:lpstr>NO01.4._E</vt:lpstr>
      <vt:lpstr>NO01.4._F</vt:lpstr>
      <vt:lpstr>NO01.4._G</vt:lpstr>
      <vt:lpstr>NO01.4._H</vt:lpstr>
      <vt:lpstr>NO01.4._I</vt:lpstr>
      <vt:lpstr>NO01.4._J</vt:lpstr>
      <vt:lpstr>NO01.4._K</vt:lpstr>
      <vt:lpstr>NO01.4._L</vt:lpstr>
      <vt:lpstr>NO01.4._M</vt:lpstr>
      <vt:lpstr>NO01.4._N</vt:lpstr>
      <vt:lpstr>NO01.4._O</vt:lpstr>
      <vt:lpstr>NO01.4._P</vt:lpstr>
      <vt:lpstr>NO01.4._R</vt:lpstr>
      <vt:lpstr>NO01.4._S</vt:lpstr>
      <vt:lpstr>NO01.4._T</vt:lpstr>
      <vt:lpstr>NO01.4._U</vt:lpstr>
      <vt:lpstr>NO01.4._V</vt:lpstr>
      <vt:lpstr>NO01.4._W</vt:lpstr>
      <vt:lpstr>NO01.4._X</vt:lpstr>
      <vt:lpstr>NO01.4._Y</vt:lpstr>
      <vt:lpstr>NO01.4._Z</vt:lpstr>
      <vt:lpstr>NO01.5._A</vt:lpstr>
      <vt:lpstr>NO01.5._AA</vt:lpstr>
      <vt:lpstr>NO01.5._AB</vt:lpstr>
      <vt:lpstr>NO01.5._AC</vt:lpstr>
      <vt:lpstr>NO01.5._AD</vt:lpstr>
      <vt:lpstr>NO01.5._AE</vt:lpstr>
      <vt:lpstr>NO01.5._AF</vt:lpstr>
      <vt:lpstr>NO01.5._AG</vt:lpstr>
      <vt:lpstr>NO01.5._AH</vt:lpstr>
      <vt:lpstr>NO01.5._AI</vt:lpstr>
      <vt:lpstr>NO01.5._AJ</vt:lpstr>
      <vt:lpstr>NO01.5._B</vt:lpstr>
      <vt:lpstr>NO01.5._C</vt:lpstr>
      <vt:lpstr>NO01.5._D</vt:lpstr>
      <vt:lpstr>NO01.5._E</vt:lpstr>
      <vt:lpstr>NO01.5._F</vt:lpstr>
      <vt:lpstr>NO01.5._G</vt:lpstr>
      <vt:lpstr>NO01.5._H</vt:lpstr>
      <vt:lpstr>NO01.5._I</vt:lpstr>
      <vt:lpstr>NO01.5._J</vt:lpstr>
      <vt:lpstr>NO01.5._K</vt:lpstr>
      <vt:lpstr>NO01.5._L</vt:lpstr>
      <vt:lpstr>NO01.5._M</vt:lpstr>
      <vt:lpstr>NO01.5._N</vt:lpstr>
      <vt:lpstr>NO01.5._O</vt:lpstr>
      <vt:lpstr>NO01.5._P</vt:lpstr>
      <vt:lpstr>NO01.5._R</vt:lpstr>
      <vt:lpstr>NO01.5._S</vt:lpstr>
      <vt:lpstr>NO01.5._T</vt:lpstr>
      <vt:lpstr>NO01.5._U</vt:lpstr>
      <vt:lpstr>NO01.5._V</vt:lpstr>
      <vt:lpstr>NO01.5._W</vt:lpstr>
      <vt:lpstr>NO01.5._X</vt:lpstr>
      <vt:lpstr>NO01.5._Y</vt:lpstr>
      <vt:lpstr>NO01.5._Z</vt:lpstr>
      <vt:lpstr>NO01.6._A</vt:lpstr>
      <vt:lpstr>NO01.6._AA</vt:lpstr>
      <vt:lpstr>NO01.6._AB</vt:lpstr>
      <vt:lpstr>NO01.6._AC</vt:lpstr>
      <vt:lpstr>NO01.6._AD</vt:lpstr>
      <vt:lpstr>NO01.6._AE</vt:lpstr>
      <vt:lpstr>NO01.6._AF</vt:lpstr>
      <vt:lpstr>NO01.6._AG</vt:lpstr>
      <vt:lpstr>NO01.6._AH</vt:lpstr>
      <vt:lpstr>NO01.6._AI</vt:lpstr>
      <vt:lpstr>NO01.6._AJ</vt:lpstr>
      <vt:lpstr>NO01.6._B</vt:lpstr>
      <vt:lpstr>NO01.6._C</vt:lpstr>
      <vt:lpstr>NO01.6._D</vt:lpstr>
      <vt:lpstr>NO01.6._E</vt:lpstr>
      <vt:lpstr>NO01.6._F</vt:lpstr>
      <vt:lpstr>NO01.6._G</vt:lpstr>
      <vt:lpstr>NO01.6._H</vt:lpstr>
      <vt:lpstr>NO01.6._I</vt:lpstr>
      <vt:lpstr>NO01.6._J</vt:lpstr>
      <vt:lpstr>NO01.6._K</vt:lpstr>
      <vt:lpstr>NO01.6._L</vt:lpstr>
      <vt:lpstr>NO01.6._M</vt:lpstr>
      <vt:lpstr>NO01.6._N</vt:lpstr>
      <vt:lpstr>NO01.6._O</vt:lpstr>
      <vt:lpstr>NO01.6._P</vt:lpstr>
      <vt:lpstr>NO01.6._R</vt:lpstr>
      <vt:lpstr>NO01.6._S</vt:lpstr>
      <vt:lpstr>NO01.6._T</vt:lpstr>
      <vt:lpstr>NO01.6._U</vt:lpstr>
      <vt:lpstr>NO01.6._V</vt:lpstr>
      <vt:lpstr>NO01.6._W</vt:lpstr>
      <vt:lpstr>NO01.6._X</vt:lpstr>
      <vt:lpstr>NO01.6._Y</vt:lpstr>
      <vt:lpstr>NO01.6._Z</vt:lpstr>
      <vt:lpstr>NO01.7._A</vt:lpstr>
      <vt:lpstr>NO01.7._AA</vt:lpstr>
      <vt:lpstr>NO01.7._AB</vt:lpstr>
      <vt:lpstr>NO01.7._AC</vt:lpstr>
      <vt:lpstr>NO01.7._AD</vt:lpstr>
      <vt:lpstr>NO01.7._AE</vt:lpstr>
      <vt:lpstr>NO01.7._AF</vt:lpstr>
      <vt:lpstr>NO01.7._AG</vt:lpstr>
      <vt:lpstr>NO01.7._AH</vt:lpstr>
      <vt:lpstr>NO01.7._AI</vt:lpstr>
      <vt:lpstr>NO01.7._AJ</vt:lpstr>
      <vt:lpstr>NO01.7._B</vt:lpstr>
      <vt:lpstr>NO01.7._C</vt:lpstr>
      <vt:lpstr>NO01.7._D</vt:lpstr>
      <vt:lpstr>NO01.7._E</vt:lpstr>
      <vt:lpstr>NO01.7._F</vt:lpstr>
      <vt:lpstr>NO01.7._G</vt:lpstr>
      <vt:lpstr>NO01.7._H</vt:lpstr>
      <vt:lpstr>NO01.7._I</vt:lpstr>
      <vt:lpstr>NO01.7._J</vt:lpstr>
      <vt:lpstr>NO01.7._K</vt:lpstr>
      <vt:lpstr>NO01.7._L</vt:lpstr>
      <vt:lpstr>NO01.7._M</vt:lpstr>
      <vt:lpstr>NO01.7._N</vt:lpstr>
      <vt:lpstr>NO01.7._O</vt:lpstr>
      <vt:lpstr>NO01.7._P</vt:lpstr>
      <vt:lpstr>NO01.7._R</vt:lpstr>
      <vt:lpstr>NO01.7._S</vt:lpstr>
      <vt:lpstr>NO01.7._T</vt:lpstr>
      <vt:lpstr>NO01.7._U</vt:lpstr>
      <vt:lpstr>NO01.7._V</vt:lpstr>
      <vt:lpstr>NO01.7._W</vt:lpstr>
      <vt:lpstr>NO01.7._X</vt:lpstr>
      <vt:lpstr>NO01.7._Y</vt:lpstr>
      <vt:lpstr>NO01.7._Z</vt:lpstr>
      <vt:lpstr>NO01.8._A</vt:lpstr>
      <vt:lpstr>NO01.8._AA</vt:lpstr>
      <vt:lpstr>NO01.8._AB</vt:lpstr>
      <vt:lpstr>NO01.8._AC</vt:lpstr>
      <vt:lpstr>NO01.8._AD</vt:lpstr>
      <vt:lpstr>NO01.8._AE</vt:lpstr>
      <vt:lpstr>NO01.8._AF</vt:lpstr>
      <vt:lpstr>NO01.8._AG</vt:lpstr>
      <vt:lpstr>NO01.8._AH</vt:lpstr>
      <vt:lpstr>NO01.8._AI</vt:lpstr>
      <vt:lpstr>NO01.8._AJ</vt:lpstr>
      <vt:lpstr>NO01.8._B</vt:lpstr>
      <vt:lpstr>NO01.8._C</vt:lpstr>
      <vt:lpstr>NO01.8._D</vt:lpstr>
      <vt:lpstr>NO01.8._E</vt:lpstr>
      <vt:lpstr>NO01.8._F</vt:lpstr>
      <vt:lpstr>NO01.8._G</vt:lpstr>
      <vt:lpstr>NO01.8._H</vt:lpstr>
      <vt:lpstr>NO01.8._I</vt:lpstr>
      <vt:lpstr>NO01.8._J</vt:lpstr>
      <vt:lpstr>NO01.8._K</vt:lpstr>
      <vt:lpstr>NO01.8._L</vt:lpstr>
      <vt:lpstr>NO01.8._M</vt:lpstr>
      <vt:lpstr>NO01.8._N</vt:lpstr>
      <vt:lpstr>NO01.8._O</vt:lpstr>
      <vt:lpstr>NO01.8._P</vt:lpstr>
      <vt:lpstr>NO01.8._R</vt:lpstr>
      <vt:lpstr>NO01.8._S</vt:lpstr>
      <vt:lpstr>NO01.8._T</vt:lpstr>
      <vt:lpstr>NO01.8._U</vt:lpstr>
      <vt:lpstr>NO01.8._V</vt:lpstr>
      <vt:lpstr>NO01.8._W</vt:lpstr>
      <vt:lpstr>NO01.8._X</vt:lpstr>
      <vt:lpstr>NO01.8._Y</vt:lpstr>
      <vt:lpstr>NO01.8._Z</vt:lpstr>
      <vt:lpstr>NWTZ01.1._A</vt:lpstr>
      <vt:lpstr>NWTZ01.1._B</vt:lpstr>
      <vt:lpstr>NWTZ01.1._C</vt:lpstr>
      <vt:lpstr>NWTZ01.1._D</vt:lpstr>
      <vt:lpstr>NWTZ01.1._E</vt:lpstr>
      <vt:lpstr>NWTZ01.1._F</vt:lpstr>
      <vt:lpstr>NWTZ01.1._G</vt:lpstr>
      <vt:lpstr>NWTZ01.1._H</vt:lpstr>
      <vt:lpstr>NWTZ01.1._I</vt:lpstr>
      <vt:lpstr>NWTZ01.2._A</vt:lpstr>
      <vt:lpstr>NWTZ01.2._B</vt:lpstr>
      <vt:lpstr>NWTZ01.2._C</vt:lpstr>
      <vt:lpstr>NWTZ01.2._D</vt:lpstr>
      <vt:lpstr>NWTZ01.2._E</vt:lpstr>
      <vt:lpstr>NWTZ01.2._F</vt:lpstr>
      <vt:lpstr>NWTZ01.2._G</vt:lpstr>
      <vt:lpstr>NWTZ01.2._H</vt:lpstr>
      <vt:lpstr>NWTZ01.2._I</vt:lpstr>
      <vt:lpstr>NWTZ01.3._A</vt:lpstr>
      <vt:lpstr>NWTZ01.3._B</vt:lpstr>
      <vt:lpstr>NWTZ01.3._C</vt:lpstr>
      <vt:lpstr>NWTZ01.3._D</vt:lpstr>
      <vt:lpstr>NWTZ01.3._E</vt:lpstr>
      <vt:lpstr>NWTZ01.3._F</vt:lpstr>
      <vt:lpstr>NWTZ01.3._G</vt:lpstr>
      <vt:lpstr>NWTZ01.3._H</vt:lpstr>
      <vt:lpstr>NWTZ01.3._I</vt:lpstr>
      <vt:lpstr>NWTZ01.4._A</vt:lpstr>
      <vt:lpstr>NWTZ01.4._B</vt:lpstr>
      <vt:lpstr>NWTZ01.4._C</vt:lpstr>
      <vt:lpstr>NWTZ01.4._D</vt:lpstr>
      <vt:lpstr>NWTZ01.4._E</vt:lpstr>
      <vt:lpstr>NWTZ01.4._F</vt:lpstr>
      <vt:lpstr>NWTZ01.4._G</vt:lpstr>
      <vt:lpstr>NWTZ01.4._H</vt:lpstr>
      <vt:lpstr>NWTZ01.4._I</vt:lpstr>
      <vt:lpstr>NWTZ01.5._A</vt:lpstr>
      <vt:lpstr>NWTZ01.5._B</vt:lpstr>
      <vt:lpstr>NWTZ01.5._C</vt:lpstr>
      <vt:lpstr>NWTZ01.5._D</vt:lpstr>
      <vt:lpstr>NWTZ01.5._E</vt:lpstr>
      <vt:lpstr>NWTZ01.5._F</vt:lpstr>
      <vt:lpstr>NWTZ01.5._G</vt:lpstr>
      <vt:lpstr>NWTZ01.5._H</vt:lpstr>
      <vt:lpstr>NWTZ01.5._I</vt:lpstr>
      <vt:lpstr>NWTZ01.6._A</vt:lpstr>
      <vt:lpstr>NWTZ01.6._B</vt:lpstr>
      <vt:lpstr>NWTZ01.6._C</vt:lpstr>
      <vt:lpstr>NWTZ01.6._D</vt:lpstr>
      <vt:lpstr>NWTZ01.6._E</vt:lpstr>
      <vt:lpstr>NWTZ01.6._F</vt:lpstr>
      <vt:lpstr>NWTZ01.6._G</vt:lpstr>
      <vt:lpstr>NWTZ01.6._H</vt:lpstr>
      <vt:lpstr>NWTZ01.6._I</vt:lpstr>
      <vt:lpstr>NWTZ01.7._A</vt:lpstr>
      <vt:lpstr>NWTZ01.7._B</vt:lpstr>
      <vt:lpstr>NWTZ01.7._C</vt:lpstr>
      <vt:lpstr>NWTZ01.7._D</vt:lpstr>
      <vt:lpstr>NWTZ01.7._E</vt:lpstr>
      <vt:lpstr>NWTZ01.7._F</vt:lpstr>
      <vt:lpstr>NWTZ01.7._G</vt:lpstr>
      <vt:lpstr>NWTZ01.7._H</vt:lpstr>
      <vt:lpstr>NWTZ01.7._I</vt:lpstr>
      <vt:lpstr>NWTZ01.8._A</vt:lpstr>
      <vt:lpstr>NWTZ01.8._B</vt:lpstr>
      <vt:lpstr>NWTZ01.8._C</vt:lpstr>
      <vt:lpstr>NWTZ01.8._D</vt:lpstr>
      <vt:lpstr>NWTZ01.8._E</vt:lpstr>
      <vt:lpstr>NWTZ01.8._F</vt:lpstr>
      <vt:lpstr>NWTZ01.8._G</vt:lpstr>
      <vt:lpstr>NWTZ01.8._H</vt:lpstr>
      <vt:lpstr>NWTZ01.8._I</vt:lpstr>
      <vt:lpstr>NWTZ02.1._A</vt:lpstr>
      <vt:lpstr>NWTZ02.1._B</vt:lpstr>
      <vt:lpstr>NWTZ02.1._C</vt:lpstr>
      <vt:lpstr>NWTZ02.1._D</vt:lpstr>
      <vt:lpstr>NWTZ02.1._E</vt:lpstr>
      <vt:lpstr>NWTZ02.1._F</vt:lpstr>
      <vt:lpstr>NWTZ02.1._G</vt:lpstr>
      <vt:lpstr>NWTZ02.1._H</vt:lpstr>
      <vt:lpstr>NWTZ02.1._I</vt:lpstr>
      <vt:lpstr>NWTZ02.2._A</vt:lpstr>
      <vt:lpstr>NWTZ02.2._B</vt:lpstr>
      <vt:lpstr>NWTZ02.2._C</vt:lpstr>
      <vt:lpstr>NWTZ02.2._D</vt:lpstr>
      <vt:lpstr>NWTZ02.2._E</vt:lpstr>
      <vt:lpstr>NWTZ02.2._F</vt:lpstr>
      <vt:lpstr>NWTZ02.2._G</vt:lpstr>
      <vt:lpstr>NWTZ02.2._H</vt:lpstr>
      <vt:lpstr>NWTZ02.2._I</vt:lpstr>
      <vt:lpstr>NWTZ02.3._A</vt:lpstr>
      <vt:lpstr>NWTZ02.3._B</vt:lpstr>
      <vt:lpstr>NWTZ02.3._C</vt:lpstr>
      <vt:lpstr>NWTZ02.3._D</vt:lpstr>
      <vt:lpstr>NWTZ02.3._E</vt:lpstr>
      <vt:lpstr>NWTZ02.3._F</vt:lpstr>
      <vt:lpstr>NWTZ02.3._G</vt:lpstr>
      <vt:lpstr>NWTZ02.3._H</vt:lpstr>
      <vt:lpstr>NWTZ02.3._I</vt:lpstr>
      <vt:lpstr>NWTZ02.4._A</vt:lpstr>
      <vt:lpstr>NWTZ02.4._B</vt:lpstr>
      <vt:lpstr>NWTZ02.4._C</vt:lpstr>
      <vt:lpstr>NWTZ02.4._D</vt:lpstr>
      <vt:lpstr>NWTZ02.4._E</vt:lpstr>
      <vt:lpstr>NWTZ02.4._F</vt:lpstr>
      <vt:lpstr>NWTZ02.4._G</vt:lpstr>
      <vt:lpstr>NWTZ02.4._H</vt:lpstr>
      <vt:lpstr>NWTZ02.4._I</vt:lpstr>
      <vt:lpstr>NWTZ02.5._A</vt:lpstr>
      <vt:lpstr>NWTZ02.5._B</vt:lpstr>
      <vt:lpstr>NWTZ02.5._C</vt:lpstr>
      <vt:lpstr>NWTZ02.5._D</vt:lpstr>
      <vt:lpstr>NWTZ02.5._E</vt:lpstr>
      <vt:lpstr>NWTZ02.5._F</vt:lpstr>
      <vt:lpstr>NWTZ02.5._G</vt:lpstr>
      <vt:lpstr>NWTZ02.5._H</vt:lpstr>
      <vt:lpstr>NWTZ02.5._I</vt:lpstr>
      <vt:lpstr>NWTZ02.6._A</vt:lpstr>
      <vt:lpstr>NWTZ02.6._B</vt:lpstr>
      <vt:lpstr>NWTZ02.6._C</vt:lpstr>
      <vt:lpstr>NWTZ02.6._D</vt:lpstr>
      <vt:lpstr>NWTZ02.6._E</vt:lpstr>
      <vt:lpstr>NWTZ02.6._F</vt:lpstr>
      <vt:lpstr>NWTZ02.6._G</vt:lpstr>
      <vt:lpstr>NWTZ02.6._H</vt:lpstr>
      <vt:lpstr>NWTZ02.6._I</vt:lpstr>
      <vt:lpstr>NWTZ02.7._A</vt:lpstr>
      <vt:lpstr>NWTZ02.7._B</vt:lpstr>
      <vt:lpstr>NWTZ02.7._C</vt:lpstr>
      <vt:lpstr>NWTZ02.7._D</vt:lpstr>
      <vt:lpstr>NWTZ02.7._E</vt:lpstr>
      <vt:lpstr>NWTZ02.7._F</vt:lpstr>
      <vt:lpstr>NWTZ02.7._G</vt:lpstr>
      <vt:lpstr>NWTZ02.7._H</vt:lpstr>
      <vt:lpstr>NWTZ02.7._I</vt:lpstr>
      <vt:lpstr>NWTZ02.8._A</vt:lpstr>
      <vt:lpstr>NWTZ02.8._B</vt:lpstr>
      <vt:lpstr>NWTZ02.8._C</vt:lpstr>
      <vt:lpstr>NWTZ02.8._D</vt:lpstr>
      <vt:lpstr>NWTZ02.8._E</vt:lpstr>
      <vt:lpstr>NWTZ02.8._F</vt:lpstr>
      <vt:lpstr>NWTZ02.8._G</vt:lpstr>
      <vt:lpstr>NWTZ02.8._H</vt:lpstr>
      <vt:lpstr>NWTZ02.8._I</vt:lpstr>
      <vt:lpstr>NWTZ03.1._A</vt:lpstr>
      <vt:lpstr>NWTZ03.1._B</vt:lpstr>
      <vt:lpstr>NWTZ03.1._C</vt:lpstr>
      <vt:lpstr>NWTZ03.1._D</vt:lpstr>
      <vt:lpstr>NWTZ03.1._E</vt:lpstr>
      <vt:lpstr>NWTZ03.1._F</vt:lpstr>
      <vt:lpstr>NWTZ03.1._G</vt:lpstr>
      <vt:lpstr>NWTZ03.1._H</vt:lpstr>
      <vt:lpstr>NWTZ03.1._I</vt:lpstr>
      <vt:lpstr>NWTZ03.1._J</vt:lpstr>
      <vt:lpstr>NWTZ03.1._K</vt:lpstr>
      <vt:lpstr>NWTZ03.1._L</vt:lpstr>
      <vt:lpstr>NWTZ03.1._M</vt:lpstr>
      <vt:lpstr>NWTZ03.1._N</vt:lpstr>
      <vt:lpstr>NWTZ03.1._O</vt:lpstr>
      <vt:lpstr>NWTZ03.1._P</vt:lpstr>
      <vt:lpstr>NWTZ03.1._R</vt:lpstr>
      <vt:lpstr>NWTZ03.1._S</vt:lpstr>
      <vt:lpstr>NWTZ03.1._T</vt:lpstr>
      <vt:lpstr>NWTZ03.1._U</vt:lpstr>
      <vt:lpstr>NWTZ03.1.1._A</vt:lpstr>
      <vt:lpstr>NWTZ03.1.1._B</vt:lpstr>
      <vt:lpstr>NWTZ03.1.1._C</vt:lpstr>
      <vt:lpstr>NWTZ03.1.1._D</vt:lpstr>
      <vt:lpstr>NWTZ03.1.1._E</vt:lpstr>
      <vt:lpstr>NWTZ03.1.1._F</vt:lpstr>
      <vt:lpstr>NWTZ03.1.1._G</vt:lpstr>
      <vt:lpstr>NWTZ03.1.1._H</vt:lpstr>
      <vt:lpstr>NWTZ03.1.1._I</vt:lpstr>
      <vt:lpstr>NWTZ03.1.1._J</vt:lpstr>
      <vt:lpstr>NWTZ03.1.1._K</vt:lpstr>
      <vt:lpstr>NWTZ03.1.1._L</vt:lpstr>
      <vt:lpstr>NWTZ03.1.1._M</vt:lpstr>
      <vt:lpstr>NWTZ03.1.1._N</vt:lpstr>
      <vt:lpstr>NWTZ03.1.1._O</vt:lpstr>
      <vt:lpstr>NWTZ03.1.1._P</vt:lpstr>
      <vt:lpstr>NWTZ03.1.1._R</vt:lpstr>
      <vt:lpstr>NWTZ03.1.1._S</vt:lpstr>
      <vt:lpstr>NWTZ03.1.1._T</vt:lpstr>
      <vt:lpstr>NWTZ03.1.1._U</vt:lpstr>
      <vt:lpstr>NWTZ03.1.2._A</vt:lpstr>
      <vt:lpstr>NWTZ03.1.2._B</vt:lpstr>
      <vt:lpstr>NWTZ03.1.2._C</vt:lpstr>
      <vt:lpstr>NWTZ03.1.2._D</vt:lpstr>
      <vt:lpstr>NWTZ03.1.2._E</vt:lpstr>
      <vt:lpstr>NWTZ03.1.2._F</vt:lpstr>
      <vt:lpstr>NWTZ03.1.2._G</vt:lpstr>
      <vt:lpstr>NWTZ03.1.2._H</vt:lpstr>
      <vt:lpstr>NWTZ03.1.2._I</vt:lpstr>
      <vt:lpstr>NWTZ03.1.2._J</vt:lpstr>
      <vt:lpstr>NWTZ03.1.2._K</vt:lpstr>
      <vt:lpstr>NWTZ03.1.2._L</vt:lpstr>
      <vt:lpstr>NWTZ03.1.2._M</vt:lpstr>
      <vt:lpstr>NWTZ03.1.2._N</vt:lpstr>
      <vt:lpstr>NWTZ03.1.2._O</vt:lpstr>
      <vt:lpstr>NWTZ03.1.2._P</vt:lpstr>
      <vt:lpstr>NWTZ03.1.2._R</vt:lpstr>
      <vt:lpstr>NWTZ03.1.2._S</vt:lpstr>
      <vt:lpstr>NWTZ03.1.2._T</vt:lpstr>
      <vt:lpstr>NWTZ03.1.2._U</vt:lpstr>
      <vt:lpstr>NWTZ03.1.3._A</vt:lpstr>
      <vt:lpstr>NWTZ03.1.3._B</vt:lpstr>
      <vt:lpstr>NWTZ03.1.3._C</vt:lpstr>
      <vt:lpstr>NWTZ03.1.3._D</vt:lpstr>
      <vt:lpstr>NWTZ03.1.3._E</vt:lpstr>
      <vt:lpstr>NWTZ03.1.3._F</vt:lpstr>
      <vt:lpstr>NWTZ03.1.3._G</vt:lpstr>
      <vt:lpstr>NWTZ03.1.3._H</vt:lpstr>
      <vt:lpstr>NWTZ03.1.3._I</vt:lpstr>
      <vt:lpstr>NWTZ03.1.3._J</vt:lpstr>
      <vt:lpstr>NWTZ03.1.3._K</vt:lpstr>
      <vt:lpstr>NWTZ03.1.3._L</vt:lpstr>
      <vt:lpstr>NWTZ03.1.3._M</vt:lpstr>
      <vt:lpstr>NWTZ03.1.3._N</vt:lpstr>
      <vt:lpstr>NWTZ03.1.3._O</vt:lpstr>
      <vt:lpstr>NWTZ03.1.3._P</vt:lpstr>
      <vt:lpstr>NWTZ03.1.3._R</vt:lpstr>
      <vt:lpstr>NWTZ03.1.3._S</vt:lpstr>
      <vt:lpstr>NWTZ03.1.3._T</vt:lpstr>
      <vt:lpstr>NWTZ03.1.3._U</vt:lpstr>
      <vt:lpstr>NWTZ03.1.4._A</vt:lpstr>
      <vt:lpstr>NWTZ03.1.4._B</vt:lpstr>
      <vt:lpstr>NWTZ03.1.4._C</vt:lpstr>
      <vt:lpstr>NWTZ03.1.4._D</vt:lpstr>
      <vt:lpstr>NWTZ03.1.4._E</vt:lpstr>
      <vt:lpstr>NWTZ03.1.4._F</vt:lpstr>
      <vt:lpstr>NWTZ03.1.4._G</vt:lpstr>
      <vt:lpstr>NWTZ03.1.4._H</vt:lpstr>
      <vt:lpstr>NWTZ03.1.4._I</vt:lpstr>
      <vt:lpstr>NWTZ03.1.4._J</vt:lpstr>
      <vt:lpstr>NWTZ03.1.4._K</vt:lpstr>
      <vt:lpstr>NWTZ03.1.4._L</vt:lpstr>
      <vt:lpstr>NWTZ03.1.4._M</vt:lpstr>
      <vt:lpstr>NWTZ03.1.4._N</vt:lpstr>
      <vt:lpstr>NWTZ03.1.4._O</vt:lpstr>
      <vt:lpstr>NWTZ03.1.4._P</vt:lpstr>
      <vt:lpstr>NWTZ03.1.4._R</vt:lpstr>
      <vt:lpstr>NWTZ03.1.4._S</vt:lpstr>
      <vt:lpstr>NWTZ03.1.4._T</vt:lpstr>
      <vt:lpstr>NWTZ03.1.4._U</vt:lpstr>
      <vt:lpstr>NWTZ03.1.5._A</vt:lpstr>
      <vt:lpstr>NWTZ03.1.5._B</vt:lpstr>
      <vt:lpstr>NWTZ03.1.5._C</vt:lpstr>
      <vt:lpstr>NWTZ03.1.5._D</vt:lpstr>
      <vt:lpstr>NWTZ03.1.5._E</vt:lpstr>
      <vt:lpstr>NWTZ03.1.5._F</vt:lpstr>
      <vt:lpstr>NWTZ03.1.5._G</vt:lpstr>
      <vt:lpstr>NWTZ03.1.5._H</vt:lpstr>
      <vt:lpstr>NWTZ03.1.5._I</vt:lpstr>
      <vt:lpstr>NWTZ03.1.5._J</vt:lpstr>
      <vt:lpstr>NWTZ03.1.5._K</vt:lpstr>
      <vt:lpstr>NWTZ03.1.5._L</vt:lpstr>
      <vt:lpstr>NWTZ03.1.5._M</vt:lpstr>
      <vt:lpstr>NWTZ03.1.5._N</vt:lpstr>
      <vt:lpstr>NWTZ03.1.5._O</vt:lpstr>
      <vt:lpstr>NWTZ03.1.5._P</vt:lpstr>
      <vt:lpstr>NWTZ03.1.5._R</vt:lpstr>
      <vt:lpstr>NWTZ03.1.5._S</vt:lpstr>
      <vt:lpstr>NWTZ03.1.5._T</vt:lpstr>
      <vt:lpstr>NWTZ03.1.5._U</vt:lpstr>
      <vt:lpstr>NWTZ03.1.6._A</vt:lpstr>
      <vt:lpstr>NWTZ03.1.6._B</vt:lpstr>
      <vt:lpstr>NWTZ03.1.6._C</vt:lpstr>
      <vt:lpstr>NWTZ03.1.6._D</vt:lpstr>
      <vt:lpstr>NWTZ03.1.6._E</vt:lpstr>
      <vt:lpstr>NWTZ03.1.6._F</vt:lpstr>
      <vt:lpstr>NWTZ03.1.6._G</vt:lpstr>
      <vt:lpstr>NWTZ03.1.6._H</vt:lpstr>
      <vt:lpstr>NWTZ03.1.6._I</vt:lpstr>
      <vt:lpstr>NWTZ03.1.6._J</vt:lpstr>
      <vt:lpstr>NWTZ03.1.6._K</vt:lpstr>
      <vt:lpstr>NWTZ03.1.6._L</vt:lpstr>
      <vt:lpstr>NWTZ03.1.6._M</vt:lpstr>
      <vt:lpstr>NWTZ03.1.6._N</vt:lpstr>
      <vt:lpstr>NWTZ03.1.6._O</vt:lpstr>
      <vt:lpstr>NWTZ03.1.6._P</vt:lpstr>
      <vt:lpstr>NWTZ03.1.6._R</vt:lpstr>
      <vt:lpstr>NWTZ03.1.6._S</vt:lpstr>
      <vt:lpstr>NWTZ03.1.6._T</vt:lpstr>
      <vt:lpstr>NWTZ03.1.6._U</vt:lpstr>
      <vt:lpstr>NWTZ03.1.7._A</vt:lpstr>
      <vt:lpstr>NWTZ03.1.7._B</vt:lpstr>
      <vt:lpstr>NWTZ03.1.7._C</vt:lpstr>
      <vt:lpstr>NWTZ03.1.7._D</vt:lpstr>
      <vt:lpstr>NWTZ03.1.7._E</vt:lpstr>
      <vt:lpstr>NWTZ03.1.7._F</vt:lpstr>
      <vt:lpstr>NWTZ03.1.7._G</vt:lpstr>
      <vt:lpstr>NWTZ03.1.7._H</vt:lpstr>
      <vt:lpstr>NWTZ03.1.7._I</vt:lpstr>
      <vt:lpstr>NWTZ03.1.7._J</vt:lpstr>
      <vt:lpstr>NWTZ03.1.7._K</vt:lpstr>
      <vt:lpstr>NWTZ03.1.7._L</vt:lpstr>
      <vt:lpstr>NWTZ03.1.7._M</vt:lpstr>
      <vt:lpstr>NWTZ03.1.7._N</vt:lpstr>
      <vt:lpstr>NWTZ03.1.7._O</vt:lpstr>
      <vt:lpstr>NWTZ03.1.7._P</vt:lpstr>
      <vt:lpstr>NWTZ03.1.7._R</vt:lpstr>
      <vt:lpstr>NWTZ03.1.7._S</vt:lpstr>
      <vt:lpstr>NWTZ03.1.7._T</vt:lpstr>
      <vt:lpstr>NWTZ03.1.7._U</vt:lpstr>
      <vt:lpstr>NWTZ03.1.8._A</vt:lpstr>
      <vt:lpstr>NWTZ03.1.8._B</vt:lpstr>
      <vt:lpstr>NWTZ03.1.8._C</vt:lpstr>
      <vt:lpstr>NWTZ03.1.8._D</vt:lpstr>
      <vt:lpstr>NWTZ03.1.8._E</vt:lpstr>
      <vt:lpstr>NWTZ03.1.8._F</vt:lpstr>
      <vt:lpstr>NWTZ03.1.8._G</vt:lpstr>
      <vt:lpstr>NWTZ03.1.8._H</vt:lpstr>
      <vt:lpstr>NWTZ03.1.8._I</vt:lpstr>
      <vt:lpstr>NWTZ03.1.8._J</vt:lpstr>
      <vt:lpstr>NWTZ03.1.8._K</vt:lpstr>
      <vt:lpstr>NWTZ03.1.8._L</vt:lpstr>
      <vt:lpstr>NWTZ03.1.8._M</vt:lpstr>
      <vt:lpstr>NWTZ03.1.8._N</vt:lpstr>
      <vt:lpstr>NWTZ03.1.8._O</vt:lpstr>
      <vt:lpstr>NWTZ03.1.8._P</vt:lpstr>
      <vt:lpstr>NWTZ03.1.8._R</vt:lpstr>
      <vt:lpstr>NWTZ03.1.8._S</vt:lpstr>
      <vt:lpstr>NWTZ03.1.8._T</vt:lpstr>
      <vt:lpstr>NWTZ03.1.8._U</vt:lpstr>
      <vt:lpstr>NWTZ03.1.9._A</vt:lpstr>
      <vt:lpstr>NWTZ03.1.9._B</vt:lpstr>
      <vt:lpstr>NWTZ03.1.9._C</vt:lpstr>
      <vt:lpstr>NWTZ03.1.9._D</vt:lpstr>
      <vt:lpstr>NWTZ03.1.9._E</vt:lpstr>
      <vt:lpstr>NWTZ03.1.9._F</vt:lpstr>
      <vt:lpstr>NWTZ03.1.9._G</vt:lpstr>
      <vt:lpstr>NWTZ03.1.9._H</vt:lpstr>
      <vt:lpstr>NWTZ03.1.9._I</vt:lpstr>
      <vt:lpstr>NWTZ03.1.9._J</vt:lpstr>
      <vt:lpstr>NWTZ03.1.9._K</vt:lpstr>
      <vt:lpstr>NWTZ03.1.9._L</vt:lpstr>
      <vt:lpstr>NWTZ03.1.9._M</vt:lpstr>
      <vt:lpstr>NWTZ03.1.9._N</vt:lpstr>
      <vt:lpstr>NWTZ03.1.9._O</vt:lpstr>
      <vt:lpstr>NWTZ03.1.9._P</vt:lpstr>
      <vt:lpstr>NWTZ03.1.9._R</vt:lpstr>
      <vt:lpstr>NWTZ03.1.9._S</vt:lpstr>
      <vt:lpstr>NWTZ03.1.9._T</vt:lpstr>
      <vt:lpstr>NWTZ03.1.9._U</vt:lpstr>
      <vt:lpstr>NWTZ03.2._A</vt:lpstr>
      <vt:lpstr>NWTZ03.2._B</vt:lpstr>
      <vt:lpstr>NWTZ03.2._C</vt:lpstr>
      <vt:lpstr>NWTZ03.2._D</vt:lpstr>
      <vt:lpstr>NWTZ03.2._E</vt:lpstr>
      <vt:lpstr>NWTZ03.2._F</vt:lpstr>
      <vt:lpstr>NWTZ03.2._G</vt:lpstr>
      <vt:lpstr>NWTZ03.2._H</vt:lpstr>
      <vt:lpstr>NWTZ03.2._I</vt:lpstr>
      <vt:lpstr>NWTZ03.2._J</vt:lpstr>
      <vt:lpstr>NWTZ03.2._K</vt:lpstr>
      <vt:lpstr>NWTZ03.2._L</vt:lpstr>
      <vt:lpstr>NWTZ03.2._M</vt:lpstr>
      <vt:lpstr>NWTZ03.2._N</vt:lpstr>
      <vt:lpstr>NWTZ03.2._O</vt:lpstr>
      <vt:lpstr>NWTZ03.2._P</vt:lpstr>
      <vt:lpstr>NWTZ03.2._R</vt:lpstr>
      <vt:lpstr>NWTZ03.2._S</vt:lpstr>
      <vt:lpstr>NWTZ03.2._T</vt:lpstr>
      <vt:lpstr>NWTZ03.2._U</vt:lpstr>
      <vt:lpstr>NWTZ03.2.1._A</vt:lpstr>
      <vt:lpstr>NWTZ03.2.1._B</vt:lpstr>
      <vt:lpstr>NWTZ03.2.1._C</vt:lpstr>
      <vt:lpstr>NWTZ03.2.1._D</vt:lpstr>
      <vt:lpstr>NWTZ03.2.1._E</vt:lpstr>
      <vt:lpstr>NWTZ03.2.1._F</vt:lpstr>
      <vt:lpstr>NWTZ03.2.1._G</vt:lpstr>
      <vt:lpstr>NWTZ03.2.1._H</vt:lpstr>
      <vt:lpstr>NWTZ03.2.1._I</vt:lpstr>
      <vt:lpstr>NWTZ03.2.1._J</vt:lpstr>
      <vt:lpstr>NWTZ03.2.1._K</vt:lpstr>
      <vt:lpstr>NWTZ03.2.1._L</vt:lpstr>
      <vt:lpstr>NWTZ03.2.1._M</vt:lpstr>
      <vt:lpstr>NWTZ03.2.1._N</vt:lpstr>
      <vt:lpstr>NWTZ03.2.1._O</vt:lpstr>
      <vt:lpstr>NWTZ03.2.1._P</vt:lpstr>
      <vt:lpstr>NWTZ03.2.1._R</vt:lpstr>
      <vt:lpstr>NWTZ03.2.1._S</vt:lpstr>
      <vt:lpstr>NWTZ03.2.1._T</vt:lpstr>
      <vt:lpstr>NWTZ03.2.1._U</vt:lpstr>
      <vt:lpstr>NWTZ03.2.2._A</vt:lpstr>
      <vt:lpstr>NWTZ03.2.2._B</vt:lpstr>
      <vt:lpstr>NWTZ03.2.2._C</vt:lpstr>
      <vt:lpstr>NWTZ03.2.2._D</vt:lpstr>
      <vt:lpstr>NWTZ03.2.2._E</vt:lpstr>
      <vt:lpstr>NWTZ03.2.2._F</vt:lpstr>
      <vt:lpstr>NWTZ03.2.2._G</vt:lpstr>
      <vt:lpstr>NWTZ03.2.2._H</vt:lpstr>
      <vt:lpstr>NWTZ03.2.2._I</vt:lpstr>
      <vt:lpstr>NWTZ03.2.2._J</vt:lpstr>
      <vt:lpstr>NWTZ03.2.2._K</vt:lpstr>
      <vt:lpstr>NWTZ03.2.2._L</vt:lpstr>
      <vt:lpstr>NWTZ03.2.2._M</vt:lpstr>
      <vt:lpstr>NWTZ03.2.2._N</vt:lpstr>
      <vt:lpstr>NWTZ03.2.2._O</vt:lpstr>
      <vt:lpstr>NWTZ03.2.2._P</vt:lpstr>
      <vt:lpstr>NWTZ03.2.2._R</vt:lpstr>
      <vt:lpstr>NWTZ03.2.2._S</vt:lpstr>
      <vt:lpstr>NWTZ03.2.2._T</vt:lpstr>
      <vt:lpstr>NWTZ03.2.2._U</vt:lpstr>
      <vt:lpstr>NWTZ03.2.3._A</vt:lpstr>
      <vt:lpstr>NWTZ03.2.3._B</vt:lpstr>
      <vt:lpstr>NWTZ03.2.3._C</vt:lpstr>
      <vt:lpstr>NWTZ03.2.3._D</vt:lpstr>
      <vt:lpstr>NWTZ03.2.3._E</vt:lpstr>
      <vt:lpstr>NWTZ03.2.3._F</vt:lpstr>
      <vt:lpstr>NWTZ03.2.3._G</vt:lpstr>
      <vt:lpstr>NWTZ03.2.3._H</vt:lpstr>
      <vt:lpstr>NWTZ03.2.3._I</vt:lpstr>
      <vt:lpstr>NWTZ03.2.3._J</vt:lpstr>
      <vt:lpstr>NWTZ03.2.3._K</vt:lpstr>
      <vt:lpstr>NWTZ03.2.3._L</vt:lpstr>
      <vt:lpstr>NWTZ03.2.3._M</vt:lpstr>
      <vt:lpstr>NWTZ03.2.3._N</vt:lpstr>
      <vt:lpstr>NWTZ03.2.3._O</vt:lpstr>
      <vt:lpstr>NWTZ03.2.3._P</vt:lpstr>
      <vt:lpstr>NWTZ03.2.3._R</vt:lpstr>
      <vt:lpstr>NWTZ03.2.3._S</vt:lpstr>
      <vt:lpstr>NWTZ03.2.3._T</vt:lpstr>
      <vt:lpstr>NWTZ03.2.3._U</vt:lpstr>
      <vt:lpstr>NWTZ03.2.4._A</vt:lpstr>
      <vt:lpstr>NWTZ03.2.4._B</vt:lpstr>
      <vt:lpstr>NWTZ03.2.4._C</vt:lpstr>
      <vt:lpstr>NWTZ03.2.4._D</vt:lpstr>
      <vt:lpstr>NWTZ03.2.4._E</vt:lpstr>
      <vt:lpstr>NWTZ03.2.4._F</vt:lpstr>
      <vt:lpstr>NWTZ03.2.4._G</vt:lpstr>
      <vt:lpstr>NWTZ03.2.4._H</vt:lpstr>
      <vt:lpstr>NWTZ03.2.4._I</vt:lpstr>
      <vt:lpstr>NWTZ03.2.4._J</vt:lpstr>
      <vt:lpstr>NWTZ03.2.4._K</vt:lpstr>
      <vt:lpstr>NWTZ03.2.4._L</vt:lpstr>
      <vt:lpstr>NWTZ03.2.4._M</vt:lpstr>
      <vt:lpstr>NWTZ03.2.4._N</vt:lpstr>
      <vt:lpstr>NWTZ03.2.4._O</vt:lpstr>
      <vt:lpstr>NWTZ03.2.4._P</vt:lpstr>
      <vt:lpstr>NWTZ03.2.4._R</vt:lpstr>
      <vt:lpstr>NWTZ03.2.4._S</vt:lpstr>
      <vt:lpstr>NWTZ03.2.4._T</vt:lpstr>
      <vt:lpstr>NWTZ03.2.4._U</vt:lpstr>
      <vt:lpstr>NWTZ03.2.5._A</vt:lpstr>
      <vt:lpstr>NWTZ03.2.5._B</vt:lpstr>
      <vt:lpstr>NWTZ03.2.5._C</vt:lpstr>
      <vt:lpstr>NWTZ03.2.5._D</vt:lpstr>
      <vt:lpstr>NWTZ03.2.5._E</vt:lpstr>
      <vt:lpstr>NWTZ03.2.5._F</vt:lpstr>
      <vt:lpstr>NWTZ03.2.5._G</vt:lpstr>
      <vt:lpstr>NWTZ03.2.5._H</vt:lpstr>
      <vt:lpstr>NWTZ03.2.5._I</vt:lpstr>
      <vt:lpstr>NWTZ03.2.5._J</vt:lpstr>
      <vt:lpstr>NWTZ03.2.5._K</vt:lpstr>
      <vt:lpstr>NWTZ03.2.5._L</vt:lpstr>
      <vt:lpstr>NWTZ03.2.5._M</vt:lpstr>
      <vt:lpstr>NWTZ03.2.5._N</vt:lpstr>
      <vt:lpstr>NWTZ03.2.5._O</vt:lpstr>
      <vt:lpstr>NWTZ03.2.5._P</vt:lpstr>
      <vt:lpstr>NWTZ03.2.5._R</vt:lpstr>
      <vt:lpstr>NWTZ03.2.5._S</vt:lpstr>
      <vt:lpstr>NWTZ03.2.5._T</vt:lpstr>
      <vt:lpstr>NWTZ03.2.5._U</vt:lpstr>
      <vt:lpstr>NWTZ03.2.6._A</vt:lpstr>
      <vt:lpstr>NWTZ03.2.6._B</vt:lpstr>
      <vt:lpstr>NWTZ03.2.6._C</vt:lpstr>
      <vt:lpstr>NWTZ03.2.6._D</vt:lpstr>
      <vt:lpstr>NWTZ03.2.6._E</vt:lpstr>
      <vt:lpstr>NWTZ03.2.6._F</vt:lpstr>
      <vt:lpstr>NWTZ03.2.6._G</vt:lpstr>
      <vt:lpstr>NWTZ03.2.6._H</vt:lpstr>
      <vt:lpstr>NWTZ03.2.6._I</vt:lpstr>
      <vt:lpstr>NWTZ03.2.6._J</vt:lpstr>
      <vt:lpstr>NWTZ03.2.6._K</vt:lpstr>
      <vt:lpstr>NWTZ03.2.6._L</vt:lpstr>
      <vt:lpstr>NWTZ03.2.6._M</vt:lpstr>
      <vt:lpstr>NWTZ03.2.6._N</vt:lpstr>
      <vt:lpstr>NWTZ03.2.6._O</vt:lpstr>
      <vt:lpstr>NWTZ03.2.6._P</vt:lpstr>
      <vt:lpstr>NWTZ03.2.6._R</vt:lpstr>
      <vt:lpstr>NWTZ03.2.6._S</vt:lpstr>
      <vt:lpstr>NWTZ03.2.6._T</vt:lpstr>
      <vt:lpstr>NWTZ03.2.6._U</vt:lpstr>
      <vt:lpstr>NWTZ03.2.7._A</vt:lpstr>
      <vt:lpstr>NWTZ03.2.7._B</vt:lpstr>
      <vt:lpstr>NWTZ03.2.7._C</vt:lpstr>
      <vt:lpstr>NWTZ03.2.7._D</vt:lpstr>
      <vt:lpstr>NWTZ03.2.7._E</vt:lpstr>
      <vt:lpstr>NWTZ03.2.7._F</vt:lpstr>
      <vt:lpstr>NWTZ03.2.7._G</vt:lpstr>
      <vt:lpstr>NWTZ03.2.7._H</vt:lpstr>
      <vt:lpstr>NWTZ03.2.7._I</vt:lpstr>
      <vt:lpstr>NWTZ03.2.7._J</vt:lpstr>
      <vt:lpstr>NWTZ03.2.7._K</vt:lpstr>
      <vt:lpstr>NWTZ03.2.7._L</vt:lpstr>
      <vt:lpstr>NWTZ03.2.7._M</vt:lpstr>
      <vt:lpstr>NWTZ03.2.7._N</vt:lpstr>
      <vt:lpstr>NWTZ03.2.7._O</vt:lpstr>
      <vt:lpstr>NWTZ03.2.7._P</vt:lpstr>
      <vt:lpstr>NWTZ03.2.7._R</vt:lpstr>
      <vt:lpstr>NWTZ03.2.7._S</vt:lpstr>
      <vt:lpstr>NWTZ03.2.7._T</vt:lpstr>
      <vt:lpstr>NWTZ03.2.7._U</vt:lpstr>
      <vt:lpstr>NWTZ03.2.8._A</vt:lpstr>
      <vt:lpstr>NWTZ03.2.8._B</vt:lpstr>
      <vt:lpstr>NWTZ03.2.8._C</vt:lpstr>
      <vt:lpstr>NWTZ03.2.8._D</vt:lpstr>
      <vt:lpstr>NWTZ03.2.8._E</vt:lpstr>
      <vt:lpstr>NWTZ03.2.8._F</vt:lpstr>
      <vt:lpstr>NWTZ03.2.8._G</vt:lpstr>
      <vt:lpstr>NWTZ03.2.8._H</vt:lpstr>
      <vt:lpstr>NWTZ03.2.8._I</vt:lpstr>
      <vt:lpstr>NWTZ03.2.8._J</vt:lpstr>
      <vt:lpstr>NWTZ03.2.8._K</vt:lpstr>
      <vt:lpstr>NWTZ03.2.8._L</vt:lpstr>
      <vt:lpstr>NWTZ03.2.8._M</vt:lpstr>
      <vt:lpstr>NWTZ03.2.8._N</vt:lpstr>
      <vt:lpstr>NWTZ03.2.8._O</vt:lpstr>
      <vt:lpstr>NWTZ03.2.8._P</vt:lpstr>
      <vt:lpstr>NWTZ03.2.8._R</vt:lpstr>
      <vt:lpstr>NWTZ03.2.8._S</vt:lpstr>
      <vt:lpstr>NWTZ03.2.8._T</vt:lpstr>
      <vt:lpstr>NWTZ03.2.8._U</vt:lpstr>
      <vt:lpstr>NWTZ03.2.9._A</vt:lpstr>
      <vt:lpstr>NWTZ03.2.9._B</vt:lpstr>
      <vt:lpstr>NWTZ03.2.9._C</vt:lpstr>
      <vt:lpstr>NWTZ03.2.9._D</vt:lpstr>
      <vt:lpstr>NWTZ03.2.9._E</vt:lpstr>
      <vt:lpstr>NWTZ03.2.9._F</vt:lpstr>
      <vt:lpstr>NWTZ03.2.9._G</vt:lpstr>
      <vt:lpstr>NWTZ03.2.9._H</vt:lpstr>
      <vt:lpstr>NWTZ03.2.9._I</vt:lpstr>
      <vt:lpstr>NWTZ03.2.9._J</vt:lpstr>
      <vt:lpstr>NWTZ03.2.9._K</vt:lpstr>
      <vt:lpstr>NWTZ03.2.9._L</vt:lpstr>
      <vt:lpstr>NWTZ03.2.9._M</vt:lpstr>
      <vt:lpstr>NWTZ03.2.9._N</vt:lpstr>
      <vt:lpstr>NWTZ03.2.9._O</vt:lpstr>
      <vt:lpstr>NWTZ03.2.9._P</vt:lpstr>
      <vt:lpstr>NWTZ03.2.9._R</vt:lpstr>
      <vt:lpstr>NWTZ03.2.9._S</vt:lpstr>
      <vt:lpstr>NWTZ03.2.9._T</vt:lpstr>
      <vt:lpstr>NWTZ03.2.9._U</vt:lpstr>
      <vt:lpstr>NWTZ04.1._A</vt:lpstr>
      <vt:lpstr>NWTZ04.1._B</vt:lpstr>
      <vt:lpstr>NWTZ04.1._C</vt:lpstr>
      <vt:lpstr>NWTZ04.1._D</vt:lpstr>
      <vt:lpstr>NWTZ04.1._E</vt:lpstr>
      <vt:lpstr>NWTZ04.1._F</vt:lpstr>
      <vt:lpstr>NWTZ04.1._G</vt:lpstr>
      <vt:lpstr>NWTZ04.1._H</vt:lpstr>
      <vt:lpstr>NWTZ04.1._I</vt:lpstr>
      <vt:lpstr>NWTZ04.1._J</vt:lpstr>
      <vt:lpstr>NWTZ04.1._K</vt:lpstr>
      <vt:lpstr>NWTZ04.1._L</vt:lpstr>
      <vt:lpstr>NWTZ04.1._M</vt:lpstr>
      <vt:lpstr>NWTZ04.1._N</vt:lpstr>
      <vt:lpstr>NWTZ04.1._O</vt:lpstr>
      <vt:lpstr>NWTZ04.1._P</vt:lpstr>
      <vt:lpstr>NWTZ04.1._R</vt:lpstr>
      <vt:lpstr>NWTZ04.1._S</vt:lpstr>
      <vt:lpstr>NWTZ04.1._T</vt:lpstr>
      <vt:lpstr>NWTZ04.1._U</vt:lpstr>
      <vt:lpstr>NWTZ04.1.1._A</vt:lpstr>
      <vt:lpstr>NWTZ04.1.1._B</vt:lpstr>
      <vt:lpstr>NWTZ04.1.1._C</vt:lpstr>
      <vt:lpstr>NWTZ04.1.1._D</vt:lpstr>
      <vt:lpstr>NWTZ04.1.1._E</vt:lpstr>
      <vt:lpstr>NWTZ04.1.1._F</vt:lpstr>
      <vt:lpstr>NWTZ04.1.1._G</vt:lpstr>
      <vt:lpstr>NWTZ04.1.1._H</vt:lpstr>
      <vt:lpstr>NWTZ04.1.1._I</vt:lpstr>
      <vt:lpstr>NWTZ04.1.1._J</vt:lpstr>
      <vt:lpstr>NWTZ04.1.1._K</vt:lpstr>
      <vt:lpstr>NWTZ04.1.1._L</vt:lpstr>
      <vt:lpstr>NWTZ04.1.1._M</vt:lpstr>
      <vt:lpstr>NWTZ04.1.1._N</vt:lpstr>
      <vt:lpstr>NWTZ04.1.1._O</vt:lpstr>
      <vt:lpstr>NWTZ04.1.1._P</vt:lpstr>
      <vt:lpstr>NWTZ04.1.1._R</vt:lpstr>
      <vt:lpstr>NWTZ04.1.1._S</vt:lpstr>
      <vt:lpstr>NWTZ04.1.1._T</vt:lpstr>
      <vt:lpstr>NWTZ04.1.1._U</vt:lpstr>
      <vt:lpstr>NWTZ04.1.2._A</vt:lpstr>
      <vt:lpstr>NWTZ04.1.2._B</vt:lpstr>
      <vt:lpstr>NWTZ04.1.2._C</vt:lpstr>
      <vt:lpstr>NWTZ04.1.2._D</vt:lpstr>
      <vt:lpstr>NWTZ04.1.2._E</vt:lpstr>
      <vt:lpstr>NWTZ04.1.2._F</vt:lpstr>
      <vt:lpstr>NWTZ04.1.2._G</vt:lpstr>
      <vt:lpstr>NWTZ04.1.2._H</vt:lpstr>
      <vt:lpstr>NWTZ04.1.2._I</vt:lpstr>
      <vt:lpstr>NWTZ04.1.2._J</vt:lpstr>
      <vt:lpstr>NWTZ04.1.2._K</vt:lpstr>
      <vt:lpstr>NWTZ04.1.2._L</vt:lpstr>
      <vt:lpstr>NWTZ04.1.2._M</vt:lpstr>
      <vt:lpstr>NWTZ04.1.2._N</vt:lpstr>
      <vt:lpstr>NWTZ04.1.2._O</vt:lpstr>
      <vt:lpstr>NWTZ04.1.2._P</vt:lpstr>
      <vt:lpstr>NWTZ04.1.2._R</vt:lpstr>
      <vt:lpstr>NWTZ04.1.2._S</vt:lpstr>
      <vt:lpstr>NWTZ04.1.2._T</vt:lpstr>
      <vt:lpstr>NWTZ04.1.2._U</vt:lpstr>
      <vt:lpstr>NWTZ04.1.3._A</vt:lpstr>
      <vt:lpstr>NWTZ04.1.3._B</vt:lpstr>
      <vt:lpstr>NWTZ04.1.3._C</vt:lpstr>
      <vt:lpstr>NWTZ04.1.3._D</vt:lpstr>
      <vt:lpstr>NWTZ04.1.3._E</vt:lpstr>
      <vt:lpstr>NWTZ04.1.3._F</vt:lpstr>
      <vt:lpstr>NWTZ04.1.3._G</vt:lpstr>
      <vt:lpstr>NWTZ04.1.3._H</vt:lpstr>
      <vt:lpstr>NWTZ04.1.3._I</vt:lpstr>
      <vt:lpstr>NWTZ04.1.3._J</vt:lpstr>
      <vt:lpstr>NWTZ04.1.3._K</vt:lpstr>
      <vt:lpstr>NWTZ04.1.3._L</vt:lpstr>
      <vt:lpstr>NWTZ04.1.3._M</vt:lpstr>
      <vt:lpstr>NWTZ04.1.3._N</vt:lpstr>
      <vt:lpstr>NWTZ04.1.3._O</vt:lpstr>
      <vt:lpstr>NWTZ04.1.3._P</vt:lpstr>
      <vt:lpstr>NWTZ04.1.3._R</vt:lpstr>
      <vt:lpstr>NWTZ04.1.3._S</vt:lpstr>
      <vt:lpstr>NWTZ04.1.3._T</vt:lpstr>
      <vt:lpstr>NWTZ04.1.3._U</vt:lpstr>
      <vt:lpstr>NWTZ04.1.4._A</vt:lpstr>
      <vt:lpstr>NWTZ04.1.4._B</vt:lpstr>
      <vt:lpstr>NWTZ04.1.4._C</vt:lpstr>
      <vt:lpstr>NWTZ04.1.4._D</vt:lpstr>
      <vt:lpstr>NWTZ04.1.4._E</vt:lpstr>
      <vt:lpstr>NWTZ04.1.4._F</vt:lpstr>
      <vt:lpstr>NWTZ04.1.4._G</vt:lpstr>
      <vt:lpstr>NWTZ04.1.4._H</vt:lpstr>
      <vt:lpstr>NWTZ04.1.4._I</vt:lpstr>
      <vt:lpstr>NWTZ04.1.4._J</vt:lpstr>
      <vt:lpstr>NWTZ04.1.4._K</vt:lpstr>
      <vt:lpstr>NWTZ04.1.4._L</vt:lpstr>
      <vt:lpstr>NWTZ04.1.4._M</vt:lpstr>
      <vt:lpstr>NWTZ04.1.4._N</vt:lpstr>
      <vt:lpstr>NWTZ04.1.4._O</vt:lpstr>
      <vt:lpstr>NWTZ04.1.4._P</vt:lpstr>
      <vt:lpstr>NWTZ04.1.4._R</vt:lpstr>
      <vt:lpstr>NWTZ04.1.4._S</vt:lpstr>
      <vt:lpstr>NWTZ04.1.4._T</vt:lpstr>
      <vt:lpstr>NWTZ04.1.4._U</vt:lpstr>
      <vt:lpstr>NWTZ04.1.5._A</vt:lpstr>
      <vt:lpstr>NWTZ04.1.5._B</vt:lpstr>
      <vt:lpstr>NWTZ04.1.5._C</vt:lpstr>
      <vt:lpstr>NWTZ04.1.5._D</vt:lpstr>
      <vt:lpstr>NWTZ04.1.5._E</vt:lpstr>
      <vt:lpstr>NWTZ04.1.5._F</vt:lpstr>
      <vt:lpstr>NWTZ04.1.5._G</vt:lpstr>
      <vt:lpstr>NWTZ04.1.5._H</vt:lpstr>
      <vt:lpstr>NWTZ04.1.5._I</vt:lpstr>
      <vt:lpstr>NWTZ04.1.5._J</vt:lpstr>
      <vt:lpstr>NWTZ04.1.5._K</vt:lpstr>
      <vt:lpstr>NWTZ04.1.5._L</vt:lpstr>
      <vt:lpstr>NWTZ04.1.5._M</vt:lpstr>
      <vt:lpstr>NWTZ04.1.5._N</vt:lpstr>
      <vt:lpstr>NWTZ04.1.5._O</vt:lpstr>
      <vt:lpstr>NWTZ04.1.5._P</vt:lpstr>
      <vt:lpstr>NWTZ04.1.5._R</vt:lpstr>
      <vt:lpstr>NWTZ04.1.5._S</vt:lpstr>
      <vt:lpstr>NWTZ04.1.5._T</vt:lpstr>
      <vt:lpstr>NWTZ04.1.5._U</vt:lpstr>
      <vt:lpstr>NWTZ04.1.6._A</vt:lpstr>
      <vt:lpstr>NWTZ04.1.6._B</vt:lpstr>
      <vt:lpstr>NWTZ04.1.6._C</vt:lpstr>
      <vt:lpstr>NWTZ04.1.6._D</vt:lpstr>
      <vt:lpstr>NWTZ04.1.6._E</vt:lpstr>
      <vt:lpstr>NWTZ04.1.6._F</vt:lpstr>
      <vt:lpstr>NWTZ04.1.6._G</vt:lpstr>
      <vt:lpstr>NWTZ04.1.6._H</vt:lpstr>
      <vt:lpstr>NWTZ04.1.6._I</vt:lpstr>
      <vt:lpstr>NWTZ04.1.6._J</vt:lpstr>
      <vt:lpstr>NWTZ04.1.6._K</vt:lpstr>
      <vt:lpstr>NWTZ04.1.6._L</vt:lpstr>
      <vt:lpstr>NWTZ04.1.6._M</vt:lpstr>
      <vt:lpstr>NWTZ04.1.6._N</vt:lpstr>
      <vt:lpstr>NWTZ04.1.6._O</vt:lpstr>
      <vt:lpstr>NWTZ04.1.6._P</vt:lpstr>
      <vt:lpstr>NWTZ04.1.6._R</vt:lpstr>
      <vt:lpstr>NWTZ04.1.6._S</vt:lpstr>
      <vt:lpstr>NWTZ04.1.6._T</vt:lpstr>
      <vt:lpstr>NWTZ04.1.6._U</vt:lpstr>
      <vt:lpstr>NWTZ04.1.7._A</vt:lpstr>
      <vt:lpstr>NWTZ04.1.7._B</vt:lpstr>
      <vt:lpstr>NWTZ04.1.7._C</vt:lpstr>
      <vt:lpstr>NWTZ04.1.7._D</vt:lpstr>
      <vt:lpstr>NWTZ04.1.7._E</vt:lpstr>
      <vt:lpstr>NWTZ04.1.7._F</vt:lpstr>
      <vt:lpstr>NWTZ04.1.7._G</vt:lpstr>
      <vt:lpstr>NWTZ04.1.7._H</vt:lpstr>
      <vt:lpstr>NWTZ04.1.7._I</vt:lpstr>
      <vt:lpstr>NWTZ04.1.7._J</vt:lpstr>
      <vt:lpstr>NWTZ04.1.7._K</vt:lpstr>
      <vt:lpstr>NWTZ04.1.7._L</vt:lpstr>
      <vt:lpstr>NWTZ04.1.7._M</vt:lpstr>
      <vt:lpstr>NWTZ04.1.7._N</vt:lpstr>
      <vt:lpstr>NWTZ04.1.7._O</vt:lpstr>
      <vt:lpstr>NWTZ04.1.7._P</vt:lpstr>
      <vt:lpstr>NWTZ04.1.7._R</vt:lpstr>
      <vt:lpstr>NWTZ04.1.7._S</vt:lpstr>
      <vt:lpstr>NWTZ04.1.7._T</vt:lpstr>
      <vt:lpstr>NWTZ04.1.7._U</vt:lpstr>
      <vt:lpstr>NWTZ04.1.8._A</vt:lpstr>
      <vt:lpstr>NWTZ04.1.8._B</vt:lpstr>
      <vt:lpstr>NWTZ04.1.8._C</vt:lpstr>
      <vt:lpstr>NWTZ04.1.8._D</vt:lpstr>
      <vt:lpstr>NWTZ04.1.8._E</vt:lpstr>
      <vt:lpstr>NWTZ04.1.8._F</vt:lpstr>
      <vt:lpstr>NWTZ04.1.8._G</vt:lpstr>
      <vt:lpstr>NWTZ04.1.8._H</vt:lpstr>
      <vt:lpstr>NWTZ04.1.8._I</vt:lpstr>
      <vt:lpstr>NWTZ04.1.8._J</vt:lpstr>
      <vt:lpstr>NWTZ04.1.8._K</vt:lpstr>
      <vt:lpstr>NWTZ04.1.8._L</vt:lpstr>
      <vt:lpstr>NWTZ04.1.8._M</vt:lpstr>
      <vt:lpstr>NWTZ04.1.8._N</vt:lpstr>
      <vt:lpstr>NWTZ04.1.8._O</vt:lpstr>
      <vt:lpstr>NWTZ04.1.8._P</vt:lpstr>
      <vt:lpstr>NWTZ04.1.8._R</vt:lpstr>
      <vt:lpstr>NWTZ04.1.8._S</vt:lpstr>
      <vt:lpstr>NWTZ04.1.8._T</vt:lpstr>
      <vt:lpstr>NWTZ04.1.8._U</vt:lpstr>
      <vt:lpstr>NWTZ04.1.9._A</vt:lpstr>
      <vt:lpstr>NWTZ04.1.9._B</vt:lpstr>
      <vt:lpstr>NWTZ04.1.9._C</vt:lpstr>
      <vt:lpstr>NWTZ04.1.9._D</vt:lpstr>
      <vt:lpstr>NWTZ04.1.9._E</vt:lpstr>
      <vt:lpstr>NWTZ04.1.9._F</vt:lpstr>
      <vt:lpstr>NWTZ04.1.9._G</vt:lpstr>
      <vt:lpstr>NWTZ04.1.9._H</vt:lpstr>
      <vt:lpstr>NWTZ04.1.9._I</vt:lpstr>
      <vt:lpstr>NWTZ04.1.9._J</vt:lpstr>
      <vt:lpstr>NWTZ04.1.9._K</vt:lpstr>
      <vt:lpstr>NWTZ04.1.9._L</vt:lpstr>
      <vt:lpstr>NWTZ04.1.9._M</vt:lpstr>
      <vt:lpstr>NWTZ04.1.9._N</vt:lpstr>
      <vt:lpstr>NWTZ04.1.9._O</vt:lpstr>
      <vt:lpstr>NWTZ04.1.9._P</vt:lpstr>
      <vt:lpstr>NWTZ04.1.9._R</vt:lpstr>
      <vt:lpstr>NWTZ04.1.9._S</vt:lpstr>
      <vt:lpstr>NWTZ04.1.9._T</vt:lpstr>
      <vt:lpstr>NWTZ04.1.9._U</vt:lpstr>
      <vt:lpstr>NWTZ04.2._A</vt:lpstr>
      <vt:lpstr>NWTZ04.2._B</vt:lpstr>
      <vt:lpstr>NWTZ04.2._C</vt:lpstr>
      <vt:lpstr>NWTZ04.2._D</vt:lpstr>
      <vt:lpstr>NWTZ04.2._E</vt:lpstr>
      <vt:lpstr>NWTZ04.2._F</vt:lpstr>
      <vt:lpstr>NWTZ04.2._G</vt:lpstr>
      <vt:lpstr>NWTZ04.2._H</vt:lpstr>
      <vt:lpstr>NWTZ04.2._I</vt:lpstr>
      <vt:lpstr>NWTZ04.2._J</vt:lpstr>
      <vt:lpstr>NWTZ04.2._K</vt:lpstr>
      <vt:lpstr>NWTZ04.2._L</vt:lpstr>
      <vt:lpstr>NWTZ04.2._M</vt:lpstr>
      <vt:lpstr>NWTZ04.2._N</vt:lpstr>
      <vt:lpstr>NWTZ04.2._O</vt:lpstr>
      <vt:lpstr>NWTZ04.2._P</vt:lpstr>
      <vt:lpstr>NWTZ04.2._R</vt:lpstr>
      <vt:lpstr>NWTZ04.2._S</vt:lpstr>
      <vt:lpstr>NWTZ04.2._T</vt:lpstr>
      <vt:lpstr>NWTZ04.2._U</vt:lpstr>
      <vt:lpstr>NWTZ04.2.1._A</vt:lpstr>
      <vt:lpstr>NWTZ04.2.1._B</vt:lpstr>
      <vt:lpstr>NWTZ04.2.1._C</vt:lpstr>
      <vt:lpstr>NWTZ04.2.1._D</vt:lpstr>
      <vt:lpstr>NWTZ04.2.1._E</vt:lpstr>
      <vt:lpstr>NWTZ04.2.1._F</vt:lpstr>
      <vt:lpstr>NWTZ04.2.1._G</vt:lpstr>
      <vt:lpstr>NWTZ04.2.1._H</vt:lpstr>
      <vt:lpstr>NWTZ04.2.1._I</vt:lpstr>
      <vt:lpstr>NWTZ04.2.1._J</vt:lpstr>
      <vt:lpstr>NWTZ04.2.1._K</vt:lpstr>
      <vt:lpstr>NWTZ04.2.1._L</vt:lpstr>
      <vt:lpstr>NWTZ04.2.1._M</vt:lpstr>
      <vt:lpstr>NWTZ04.2.1._N</vt:lpstr>
      <vt:lpstr>NWTZ04.2.1._O</vt:lpstr>
      <vt:lpstr>NWTZ04.2.1._P</vt:lpstr>
      <vt:lpstr>NWTZ04.2.1._R</vt:lpstr>
      <vt:lpstr>NWTZ04.2.1._S</vt:lpstr>
      <vt:lpstr>NWTZ04.2.1._T</vt:lpstr>
      <vt:lpstr>NWTZ04.2.1._U</vt:lpstr>
      <vt:lpstr>NWTZ04.2.2._A</vt:lpstr>
      <vt:lpstr>NWTZ04.2.2._B</vt:lpstr>
      <vt:lpstr>NWTZ04.2.2._C</vt:lpstr>
      <vt:lpstr>NWTZ04.2.2._D</vt:lpstr>
      <vt:lpstr>NWTZ04.2.2._E</vt:lpstr>
      <vt:lpstr>NWTZ04.2.2._F</vt:lpstr>
      <vt:lpstr>NWTZ04.2.2._G</vt:lpstr>
      <vt:lpstr>NWTZ04.2.2._H</vt:lpstr>
      <vt:lpstr>NWTZ04.2.2._I</vt:lpstr>
      <vt:lpstr>NWTZ04.2.2._J</vt:lpstr>
      <vt:lpstr>NWTZ04.2.2._K</vt:lpstr>
      <vt:lpstr>NWTZ04.2.2._L</vt:lpstr>
      <vt:lpstr>NWTZ04.2.2._M</vt:lpstr>
      <vt:lpstr>NWTZ04.2.2._N</vt:lpstr>
      <vt:lpstr>NWTZ04.2.2._O</vt:lpstr>
      <vt:lpstr>NWTZ04.2.2._P</vt:lpstr>
      <vt:lpstr>NWTZ04.2.2._R</vt:lpstr>
      <vt:lpstr>NWTZ04.2.2._S</vt:lpstr>
      <vt:lpstr>NWTZ04.2.2._T</vt:lpstr>
      <vt:lpstr>NWTZ04.2.2._U</vt:lpstr>
      <vt:lpstr>NWTZ04.2.3._A</vt:lpstr>
      <vt:lpstr>NWTZ04.2.3._B</vt:lpstr>
      <vt:lpstr>NWTZ04.2.3._C</vt:lpstr>
      <vt:lpstr>NWTZ04.2.3._D</vt:lpstr>
      <vt:lpstr>NWTZ04.2.3._E</vt:lpstr>
      <vt:lpstr>NWTZ04.2.3._F</vt:lpstr>
      <vt:lpstr>NWTZ04.2.3._G</vt:lpstr>
      <vt:lpstr>NWTZ04.2.3._H</vt:lpstr>
      <vt:lpstr>NWTZ04.2.3._I</vt:lpstr>
      <vt:lpstr>NWTZ04.2.3._J</vt:lpstr>
      <vt:lpstr>NWTZ04.2.3._K</vt:lpstr>
      <vt:lpstr>NWTZ04.2.3._L</vt:lpstr>
      <vt:lpstr>NWTZ04.2.3._M</vt:lpstr>
      <vt:lpstr>NWTZ04.2.3._N</vt:lpstr>
      <vt:lpstr>NWTZ04.2.3._O</vt:lpstr>
      <vt:lpstr>NWTZ04.2.3._P</vt:lpstr>
      <vt:lpstr>NWTZ04.2.3._R</vt:lpstr>
      <vt:lpstr>NWTZ04.2.3._S</vt:lpstr>
      <vt:lpstr>NWTZ04.2.3._T</vt:lpstr>
      <vt:lpstr>NWTZ04.2.3._U</vt:lpstr>
      <vt:lpstr>NWTZ04.2.4._A</vt:lpstr>
      <vt:lpstr>NWTZ04.2.4._B</vt:lpstr>
      <vt:lpstr>NWTZ04.2.4._C</vt:lpstr>
      <vt:lpstr>NWTZ04.2.4._D</vt:lpstr>
      <vt:lpstr>NWTZ04.2.4._E</vt:lpstr>
      <vt:lpstr>NWTZ04.2.4._F</vt:lpstr>
      <vt:lpstr>NWTZ04.2.4._G</vt:lpstr>
      <vt:lpstr>NWTZ04.2.4._H</vt:lpstr>
      <vt:lpstr>NWTZ04.2.4._I</vt:lpstr>
      <vt:lpstr>NWTZ04.2.4._J</vt:lpstr>
      <vt:lpstr>NWTZ04.2.4._K</vt:lpstr>
      <vt:lpstr>NWTZ04.2.4._L</vt:lpstr>
      <vt:lpstr>NWTZ04.2.4._M</vt:lpstr>
      <vt:lpstr>NWTZ04.2.4._N</vt:lpstr>
      <vt:lpstr>NWTZ04.2.4._O</vt:lpstr>
      <vt:lpstr>NWTZ04.2.4._P</vt:lpstr>
      <vt:lpstr>NWTZ04.2.4._R</vt:lpstr>
      <vt:lpstr>NWTZ04.2.4._S</vt:lpstr>
      <vt:lpstr>NWTZ04.2.4._T</vt:lpstr>
      <vt:lpstr>NWTZ04.2.4._U</vt:lpstr>
      <vt:lpstr>NWTZ04.2.5._A</vt:lpstr>
      <vt:lpstr>NWTZ04.2.5._B</vt:lpstr>
      <vt:lpstr>NWTZ04.2.5._C</vt:lpstr>
      <vt:lpstr>NWTZ04.2.5._D</vt:lpstr>
      <vt:lpstr>NWTZ04.2.5._E</vt:lpstr>
      <vt:lpstr>NWTZ04.2.5._F</vt:lpstr>
      <vt:lpstr>NWTZ04.2.5._G</vt:lpstr>
      <vt:lpstr>NWTZ04.2.5._H</vt:lpstr>
      <vt:lpstr>NWTZ04.2.5._I</vt:lpstr>
      <vt:lpstr>NWTZ04.2.5._J</vt:lpstr>
      <vt:lpstr>NWTZ04.2.5._K</vt:lpstr>
      <vt:lpstr>NWTZ04.2.5._L</vt:lpstr>
      <vt:lpstr>NWTZ04.2.5._M</vt:lpstr>
      <vt:lpstr>NWTZ04.2.5._N</vt:lpstr>
      <vt:lpstr>NWTZ04.2.5._O</vt:lpstr>
      <vt:lpstr>NWTZ04.2.5._P</vt:lpstr>
      <vt:lpstr>NWTZ04.2.5._R</vt:lpstr>
      <vt:lpstr>NWTZ04.2.5._S</vt:lpstr>
      <vt:lpstr>NWTZ04.2.5._T</vt:lpstr>
      <vt:lpstr>NWTZ04.2.5._U</vt:lpstr>
      <vt:lpstr>NWTZ04.2.6._A</vt:lpstr>
      <vt:lpstr>NWTZ04.2.6._B</vt:lpstr>
      <vt:lpstr>NWTZ04.2.6._C</vt:lpstr>
      <vt:lpstr>NWTZ04.2.6._D</vt:lpstr>
      <vt:lpstr>NWTZ04.2.6._E</vt:lpstr>
      <vt:lpstr>NWTZ04.2.6._F</vt:lpstr>
      <vt:lpstr>NWTZ04.2.6._G</vt:lpstr>
      <vt:lpstr>NWTZ04.2.6._H</vt:lpstr>
      <vt:lpstr>NWTZ04.2.6._I</vt:lpstr>
      <vt:lpstr>NWTZ04.2.6._J</vt:lpstr>
      <vt:lpstr>NWTZ04.2.6._K</vt:lpstr>
      <vt:lpstr>NWTZ04.2.6._L</vt:lpstr>
      <vt:lpstr>NWTZ04.2.6._M</vt:lpstr>
      <vt:lpstr>NWTZ04.2.6._N</vt:lpstr>
      <vt:lpstr>NWTZ04.2.6._O</vt:lpstr>
      <vt:lpstr>NWTZ04.2.6._P</vt:lpstr>
      <vt:lpstr>NWTZ04.2.6._R</vt:lpstr>
      <vt:lpstr>NWTZ04.2.6._S</vt:lpstr>
      <vt:lpstr>NWTZ04.2.6._T</vt:lpstr>
      <vt:lpstr>NWTZ04.2.6._U</vt:lpstr>
      <vt:lpstr>NWTZ04.2.7._A</vt:lpstr>
      <vt:lpstr>NWTZ04.2.7._B</vt:lpstr>
      <vt:lpstr>NWTZ04.2.7._C</vt:lpstr>
      <vt:lpstr>NWTZ04.2.7._D</vt:lpstr>
      <vt:lpstr>NWTZ04.2.7._E</vt:lpstr>
      <vt:lpstr>NWTZ04.2.7._F</vt:lpstr>
      <vt:lpstr>NWTZ04.2.7._G</vt:lpstr>
      <vt:lpstr>NWTZ04.2.7._H</vt:lpstr>
      <vt:lpstr>NWTZ04.2.7._I</vt:lpstr>
      <vt:lpstr>NWTZ04.2.7._J</vt:lpstr>
      <vt:lpstr>NWTZ04.2.7._K</vt:lpstr>
      <vt:lpstr>NWTZ04.2.7._L</vt:lpstr>
      <vt:lpstr>NWTZ04.2.7._M</vt:lpstr>
      <vt:lpstr>NWTZ04.2.7._N</vt:lpstr>
      <vt:lpstr>NWTZ04.2.7._O</vt:lpstr>
      <vt:lpstr>NWTZ04.2.7._P</vt:lpstr>
      <vt:lpstr>NWTZ04.2.7._R</vt:lpstr>
      <vt:lpstr>NWTZ04.2.7._S</vt:lpstr>
      <vt:lpstr>NWTZ04.2.7._T</vt:lpstr>
      <vt:lpstr>NWTZ04.2.7._U</vt:lpstr>
      <vt:lpstr>NWTZ04.2.8._A</vt:lpstr>
      <vt:lpstr>NWTZ04.2.8._B</vt:lpstr>
      <vt:lpstr>NWTZ04.2.8._C</vt:lpstr>
      <vt:lpstr>NWTZ04.2.8._D</vt:lpstr>
      <vt:lpstr>NWTZ04.2.8._E</vt:lpstr>
      <vt:lpstr>NWTZ04.2.8._F</vt:lpstr>
      <vt:lpstr>NWTZ04.2.8._G</vt:lpstr>
      <vt:lpstr>NWTZ04.2.8._H</vt:lpstr>
      <vt:lpstr>NWTZ04.2.8._I</vt:lpstr>
      <vt:lpstr>NWTZ04.2.8._J</vt:lpstr>
      <vt:lpstr>NWTZ04.2.8._K</vt:lpstr>
      <vt:lpstr>NWTZ04.2.8._L</vt:lpstr>
      <vt:lpstr>NWTZ04.2.8._M</vt:lpstr>
      <vt:lpstr>NWTZ04.2.8._N</vt:lpstr>
      <vt:lpstr>NWTZ04.2.8._O</vt:lpstr>
      <vt:lpstr>NWTZ04.2.8._P</vt:lpstr>
      <vt:lpstr>NWTZ04.2.8._R</vt:lpstr>
      <vt:lpstr>NWTZ04.2.8._S</vt:lpstr>
      <vt:lpstr>NWTZ04.2.8._T</vt:lpstr>
      <vt:lpstr>NWTZ04.2.8._U</vt:lpstr>
      <vt:lpstr>NWTZ04.2.9._A</vt:lpstr>
      <vt:lpstr>NWTZ04.2.9._B</vt:lpstr>
      <vt:lpstr>NWTZ04.2.9._C</vt:lpstr>
      <vt:lpstr>NWTZ04.2.9._D</vt:lpstr>
      <vt:lpstr>NWTZ04.2.9._E</vt:lpstr>
      <vt:lpstr>NWTZ04.2.9._F</vt:lpstr>
      <vt:lpstr>NWTZ04.2.9._G</vt:lpstr>
      <vt:lpstr>NWTZ04.2.9._H</vt:lpstr>
      <vt:lpstr>NWTZ04.2.9._I</vt:lpstr>
      <vt:lpstr>NWTZ04.2.9._J</vt:lpstr>
      <vt:lpstr>NWTZ04.2.9._K</vt:lpstr>
      <vt:lpstr>NWTZ04.2.9._L</vt:lpstr>
      <vt:lpstr>NWTZ04.2.9._M</vt:lpstr>
      <vt:lpstr>NWTZ04.2.9._N</vt:lpstr>
      <vt:lpstr>NWTZ04.2.9._O</vt:lpstr>
      <vt:lpstr>NWTZ04.2.9._P</vt:lpstr>
      <vt:lpstr>NWTZ04.2.9._R</vt:lpstr>
      <vt:lpstr>NWTZ04.2.9._S</vt:lpstr>
      <vt:lpstr>NWTZ04.2.9._T</vt:lpstr>
      <vt:lpstr>NWTZ04.2.9._U</vt:lpstr>
      <vt:lpstr>OA01.1._A</vt:lpstr>
      <vt:lpstr>OA01.1._B</vt:lpstr>
      <vt:lpstr>OA01.1._C</vt:lpstr>
      <vt:lpstr>OA01.1.1._A</vt:lpstr>
      <vt:lpstr>OA01.1.1._B</vt:lpstr>
      <vt:lpstr>OA01.1.1._C</vt:lpstr>
      <vt:lpstr>OA01.1.2._A</vt:lpstr>
      <vt:lpstr>OA01.1.2._B</vt:lpstr>
      <vt:lpstr>OA01.1.2._C</vt:lpstr>
      <vt:lpstr>OA01.1.3._A</vt:lpstr>
      <vt:lpstr>OA01.1.3._B</vt:lpstr>
      <vt:lpstr>OA01.1.3._C</vt:lpstr>
      <vt:lpstr>OA01.1.4._A</vt:lpstr>
      <vt:lpstr>OA01.1.4._B</vt:lpstr>
      <vt:lpstr>OA01.1.4._C</vt:lpstr>
      <vt:lpstr>OA01.2._A</vt:lpstr>
      <vt:lpstr>OA01.2._B</vt:lpstr>
      <vt:lpstr>OA01.2._C</vt:lpstr>
      <vt:lpstr>OA01.2.1._A</vt:lpstr>
      <vt:lpstr>OA01.2.1._B</vt:lpstr>
      <vt:lpstr>OA01.2.1._C</vt:lpstr>
      <vt:lpstr>OA01.2.2._A</vt:lpstr>
      <vt:lpstr>OA01.2.2._B</vt:lpstr>
      <vt:lpstr>OA01.2.2._C</vt:lpstr>
      <vt:lpstr>OA01.2.3._A</vt:lpstr>
      <vt:lpstr>OA01.2.3._B</vt:lpstr>
      <vt:lpstr>OA01.2.3._C</vt:lpstr>
      <vt:lpstr>OA01.2.4._A</vt:lpstr>
      <vt:lpstr>OA01.2.4._B</vt:lpstr>
      <vt:lpstr>OA01.2.4._C</vt:lpstr>
      <vt:lpstr>OA01.2.5._A</vt:lpstr>
      <vt:lpstr>OA01.2.5._B</vt:lpstr>
      <vt:lpstr>OA01.2.5._C</vt:lpstr>
      <vt:lpstr>OA01.3._A</vt:lpstr>
      <vt:lpstr>OA01.3._B</vt:lpstr>
      <vt:lpstr>OA01.3._C</vt:lpstr>
      <vt:lpstr>OA02.1._A</vt:lpstr>
      <vt:lpstr>OA02.1._B</vt:lpstr>
      <vt:lpstr>OA02.1._C</vt:lpstr>
      <vt:lpstr>OA02.1._D</vt:lpstr>
      <vt:lpstr>OA02.1._E</vt:lpstr>
      <vt:lpstr>OA02.2._A</vt:lpstr>
      <vt:lpstr>OA02.2._B</vt:lpstr>
      <vt:lpstr>OA02.2._C</vt:lpstr>
      <vt:lpstr>OA02.2._D</vt:lpstr>
      <vt:lpstr>OA02.2._E</vt:lpstr>
      <vt:lpstr>OA02.3._A</vt:lpstr>
      <vt:lpstr>OA02.3._B</vt:lpstr>
      <vt:lpstr>OA02.3._C</vt:lpstr>
      <vt:lpstr>OA02.3._D</vt:lpstr>
      <vt:lpstr>OA02.3._E</vt:lpstr>
      <vt:lpstr>OA02.4._A</vt:lpstr>
      <vt:lpstr>OA02.4._B</vt:lpstr>
      <vt:lpstr>OA02.4._C</vt:lpstr>
      <vt:lpstr>OA02.4._D</vt:lpstr>
      <vt:lpstr>OA02.4._E</vt:lpstr>
      <vt:lpstr>OA02.5._A</vt:lpstr>
      <vt:lpstr>OA02.5._B</vt:lpstr>
      <vt:lpstr>OA02.5._C</vt:lpstr>
      <vt:lpstr>OA02.5._D</vt:lpstr>
      <vt:lpstr>OA02.5._E</vt:lpstr>
      <vt:lpstr>OA02.6._A</vt:lpstr>
      <vt:lpstr>OA02.6._B</vt:lpstr>
      <vt:lpstr>OA02.6._C</vt:lpstr>
      <vt:lpstr>OA02.6._D</vt:lpstr>
      <vt:lpstr>OA02.6._E</vt:lpstr>
      <vt:lpstr>OA02.7._A</vt:lpstr>
      <vt:lpstr>OA02.7._B</vt:lpstr>
      <vt:lpstr>OA02.7._C</vt:lpstr>
      <vt:lpstr>OA02.7._D</vt:lpstr>
      <vt:lpstr>OA02.7._E</vt:lpstr>
      <vt:lpstr>OA02.8._A</vt:lpstr>
      <vt:lpstr>OA02.8._B</vt:lpstr>
      <vt:lpstr>OA02.8._C</vt:lpstr>
      <vt:lpstr>OA02.8._D</vt:lpstr>
      <vt:lpstr>OA02.8._E</vt:lpstr>
      <vt:lpstr>OA03.1._A</vt:lpstr>
      <vt:lpstr>OA03.1.1._A</vt:lpstr>
      <vt:lpstr>OA03.1.2._A</vt:lpstr>
      <vt:lpstr>OA03.1.3._A</vt:lpstr>
      <vt:lpstr>PA01.1._A</vt:lpstr>
      <vt:lpstr>PA01.1.1._A</vt:lpstr>
      <vt:lpstr>PA01.1.2._A</vt:lpstr>
      <vt:lpstr>PA01.1.3._A</vt:lpstr>
      <vt:lpstr>PA01.2._A</vt:lpstr>
      <vt:lpstr>PA01.2.1._A</vt:lpstr>
      <vt:lpstr>PA01.2.2._A</vt:lpstr>
      <vt:lpstr>PA01.2.3._A</vt:lpstr>
      <vt:lpstr>PA01.2.4._A</vt:lpstr>
      <vt:lpstr>PA01.2.4.1._A</vt:lpstr>
      <vt:lpstr>PA01.2.4.2._A</vt:lpstr>
      <vt:lpstr>PA01.2.4.3._A</vt:lpstr>
      <vt:lpstr>PA01.2.4.4._A</vt:lpstr>
      <vt:lpstr>PIK01.1._A</vt:lpstr>
      <vt:lpstr>PIK01.1._B</vt:lpstr>
      <vt:lpstr>PIK01.10._A</vt:lpstr>
      <vt:lpstr>PIK01.10._B</vt:lpstr>
      <vt:lpstr>PIK01.11._A</vt:lpstr>
      <vt:lpstr>PIK01.11._B</vt:lpstr>
      <vt:lpstr>PIK01.12._A</vt:lpstr>
      <vt:lpstr>PIK01.12._B</vt:lpstr>
      <vt:lpstr>PIK01.2._A</vt:lpstr>
      <vt:lpstr>PIK01.2._B</vt:lpstr>
      <vt:lpstr>PIK01.3._A</vt:lpstr>
      <vt:lpstr>PIK01.3._B</vt:lpstr>
      <vt:lpstr>PIK01.4._A</vt:lpstr>
      <vt:lpstr>PIK01.4._B</vt:lpstr>
      <vt:lpstr>PIK01.5._A</vt:lpstr>
      <vt:lpstr>PIK01.5._B</vt:lpstr>
      <vt:lpstr>PIK01.6._A</vt:lpstr>
      <vt:lpstr>PIK01.6._B</vt:lpstr>
      <vt:lpstr>PIK01.7._A</vt:lpstr>
      <vt:lpstr>PIK01.7._B</vt:lpstr>
      <vt:lpstr>PIK01.8._A</vt:lpstr>
      <vt:lpstr>PIK01.8._B</vt:lpstr>
      <vt:lpstr>PIK01.9._A</vt:lpstr>
      <vt:lpstr>PIK01.9._B</vt:lpstr>
      <vt:lpstr>PIK02.1._A</vt:lpstr>
      <vt:lpstr>PIK02.2._A</vt:lpstr>
      <vt:lpstr>PIK02.3._A</vt:lpstr>
      <vt:lpstr>PIK02.4._A</vt:lpstr>
      <vt:lpstr>PIK02.5._A</vt:lpstr>
      <vt:lpstr>PIK02.6._A</vt:lpstr>
      <vt:lpstr>PIK02.7._A</vt:lpstr>
      <vt:lpstr>PIK03.1._A</vt:lpstr>
      <vt:lpstr>PIK03.2._A</vt:lpstr>
      <vt:lpstr>PIK03.3._A</vt:lpstr>
      <vt:lpstr>PIK03.3.1._A</vt:lpstr>
      <vt:lpstr>PIK03.3.1.1._A</vt:lpstr>
      <vt:lpstr>PIK03.3.2._A</vt:lpstr>
      <vt:lpstr>PIK03.3.3._A</vt:lpstr>
      <vt:lpstr>PIK03.3.4._A</vt:lpstr>
      <vt:lpstr>PIK03.3.5._A</vt:lpstr>
      <vt:lpstr>PIK03.3.6._A</vt:lpstr>
      <vt:lpstr>PIK03.3.7._A</vt:lpstr>
      <vt:lpstr>PIK03.3.8._A</vt:lpstr>
      <vt:lpstr>PIK03.4._A</vt:lpstr>
      <vt:lpstr>PIK03.4.1._A</vt:lpstr>
      <vt:lpstr>PIK03.4.2._A</vt:lpstr>
      <vt:lpstr>PIK03.4.3._A</vt:lpstr>
      <vt:lpstr>PIK03.4.4._A</vt:lpstr>
      <vt:lpstr>PIK03.5._A</vt:lpstr>
      <vt:lpstr>PIK03.6._A</vt:lpstr>
      <vt:lpstr>PIK03.7._A</vt:lpstr>
      <vt:lpstr>PIK04.1._A</vt:lpstr>
      <vt:lpstr>PIK04.1.1._A</vt:lpstr>
      <vt:lpstr>PIK04.1.2._A</vt:lpstr>
      <vt:lpstr>PIK04.2._A</vt:lpstr>
      <vt:lpstr>PIK04.2.1._A</vt:lpstr>
      <vt:lpstr>PIK04.2.2._A</vt:lpstr>
      <vt:lpstr>PIK04.3._A</vt:lpstr>
      <vt:lpstr>PIK05.1._A</vt:lpstr>
      <vt:lpstr>PIK05.2._A</vt:lpstr>
      <vt:lpstr>PIK05.3._A</vt:lpstr>
      <vt:lpstr>PIK05.4._A</vt:lpstr>
      <vt:lpstr>PIK06.1._A</vt:lpstr>
      <vt:lpstr>PIK06.1._B</vt:lpstr>
      <vt:lpstr>PIK06.1._C</vt:lpstr>
      <vt:lpstr>PIK06.1._D</vt:lpstr>
      <vt:lpstr>PIK06.1._E</vt:lpstr>
      <vt:lpstr>PIK06.1._F</vt:lpstr>
      <vt:lpstr>PIK06.1._G</vt:lpstr>
      <vt:lpstr>PIK06.1.1._A</vt:lpstr>
      <vt:lpstr>PIK06.1.1._B</vt:lpstr>
      <vt:lpstr>PIK06.1.1._C</vt:lpstr>
      <vt:lpstr>PIK06.1.1._D</vt:lpstr>
      <vt:lpstr>PIK06.1.1._E</vt:lpstr>
      <vt:lpstr>PIK06.1.1._F</vt:lpstr>
      <vt:lpstr>PIK06.1.1._G</vt:lpstr>
      <vt:lpstr>PIK06.1.2._A</vt:lpstr>
      <vt:lpstr>PIK06.1.2._B</vt:lpstr>
      <vt:lpstr>PIK06.1.2._C</vt:lpstr>
      <vt:lpstr>PIK06.1.2._D</vt:lpstr>
      <vt:lpstr>PIK06.1.2._E</vt:lpstr>
      <vt:lpstr>PIK06.1.2._F</vt:lpstr>
      <vt:lpstr>PIK06.1.2._G</vt:lpstr>
      <vt:lpstr>PIK06.1.3._A</vt:lpstr>
      <vt:lpstr>PIK06.1.3._B</vt:lpstr>
      <vt:lpstr>PIK06.1.3._C</vt:lpstr>
      <vt:lpstr>PIK06.1.3._D</vt:lpstr>
      <vt:lpstr>PIK06.1.3._E</vt:lpstr>
      <vt:lpstr>PIK06.1.3._F</vt:lpstr>
      <vt:lpstr>PIK06.1.3._G</vt:lpstr>
      <vt:lpstr>PIK06.1.3.1._A</vt:lpstr>
      <vt:lpstr>PIK06.1.3.1._B</vt:lpstr>
      <vt:lpstr>PIK06.1.3.1._C</vt:lpstr>
      <vt:lpstr>PIK06.1.3.1._D</vt:lpstr>
      <vt:lpstr>PIK06.1.3.1._E</vt:lpstr>
      <vt:lpstr>PIK06.1.3.1._F</vt:lpstr>
      <vt:lpstr>PIK06.1.3.1._G</vt:lpstr>
      <vt:lpstr>PIK06.1.4._A</vt:lpstr>
      <vt:lpstr>PIK06.1.4._B</vt:lpstr>
      <vt:lpstr>PIK06.1.4._C</vt:lpstr>
      <vt:lpstr>PIK06.1.4._D</vt:lpstr>
      <vt:lpstr>PIK06.1.4._E</vt:lpstr>
      <vt:lpstr>PIK06.1.4._F</vt:lpstr>
      <vt:lpstr>PIK06.1.4._G</vt:lpstr>
      <vt:lpstr>PIK06.1.5._A</vt:lpstr>
      <vt:lpstr>PIK06.1.5._B</vt:lpstr>
      <vt:lpstr>PIK06.1.5._C</vt:lpstr>
      <vt:lpstr>PIK06.1.5._D</vt:lpstr>
      <vt:lpstr>PIK06.1.5._E</vt:lpstr>
      <vt:lpstr>PIK06.1.5._F</vt:lpstr>
      <vt:lpstr>PIK06.1.5._G</vt:lpstr>
      <vt:lpstr>PIK06.2._A</vt:lpstr>
      <vt:lpstr>PIK06.2._B</vt:lpstr>
      <vt:lpstr>PIK06.2._C</vt:lpstr>
      <vt:lpstr>PIK06.2._D</vt:lpstr>
      <vt:lpstr>PIK06.2._E</vt:lpstr>
      <vt:lpstr>PIK06.2._F</vt:lpstr>
      <vt:lpstr>PIK06.2._G</vt:lpstr>
      <vt:lpstr>PIK06.3._A</vt:lpstr>
      <vt:lpstr>PIK06.3._B</vt:lpstr>
      <vt:lpstr>PIK06.3._C</vt:lpstr>
      <vt:lpstr>PIK06.3._D</vt:lpstr>
      <vt:lpstr>PIK06.3._E</vt:lpstr>
      <vt:lpstr>PIK06.3._F</vt:lpstr>
      <vt:lpstr>PIK06.3._G</vt:lpstr>
      <vt:lpstr>PIK06.3.1._A</vt:lpstr>
      <vt:lpstr>PIK06.3.1._B</vt:lpstr>
      <vt:lpstr>PIK06.3.1._C</vt:lpstr>
      <vt:lpstr>PIK06.3.1._D</vt:lpstr>
      <vt:lpstr>PIK06.3.1._E</vt:lpstr>
      <vt:lpstr>PIK06.3.1._F</vt:lpstr>
      <vt:lpstr>PIK06.3.1._G</vt:lpstr>
      <vt:lpstr>PIK06.3.2._A</vt:lpstr>
      <vt:lpstr>PIK06.3.2._B</vt:lpstr>
      <vt:lpstr>PIK06.3.2._C</vt:lpstr>
      <vt:lpstr>PIK06.3.2._D</vt:lpstr>
      <vt:lpstr>PIK06.3.2._E</vt:lpstr>
      <vt:lpstr>PIK06.3.2._F</vt:lpstr>
      <vt:lpstr>PIK06.3.2._G</vt:lpstr>
      <vt:lpstr>PIK06.3.3._A</vt:lpstr>
      <vt:lpstr>PIK06.3.3._B</vt:lpstr>
      <vt:lpstr>PIK06.3.3._C</vt:lpstr>
      <vt:lpstr>PIK06.3.3._D</vt:lpstr>
      <vt:lpstr>PIK06.3.3._E</vt:lpstr>
      <vt:lpstr>PIK06.3.3._F</vt:lpstr>
      <vt:lpstr>PIK06.3.3._G</vt:lpstr>
      <vt:lpstr>PIK06.3.4._A</vt:lpstr>
      <vt:lpstr>PIK06.3.4._B</vt:lpstr>
      <vt:lpstr>PIK06.3.4._C</vt:lpstr>
      <vt:lpstr>PIK06.3.4._D</vt:lpstr>
      <vt:lpstr>PIK06.3.4._E</vt:lpstr>
      <vt:lpstr>PIK06.3.4._F</vt:lpstr>
      <vt:lpstr>PIK06.3.4._G</vt:lpstr>
      <vt:lpstr>PIK06.3.4.1._A</vt:lpstr>
      <vt:lpstr>PIK06.3.4.1._B</vt:lpstr>
      <vt:lpstr>PIK06.3.4.1._C</vt:lpstr>
      <vt:lpstr>PIK06.3.4.1._D</vt:lpstr>
      <vt:lpstr>PIK06.3.4.1._E</vt:lpstr>
      <vt:lpstr>PIK06.3.4.1._F</vt:lpstr>
      <vt:lpstr>PIK06.3.4.1._G</vt:lpstr>
      <vt:lpstr>PIK06.3.5._A</vt:lpstr>
      <vt:lpstr>PIK06.3.5._B</vt:lpstr>
      <vt:lpstr>PIK06.3.5._C</vt:lpstr>
      <vt:lpstr>PIK06.3.5._D</vt:lpstr>
      <vt:lpstr>PIK06.3.5._E</vt:lpstr>
      <vt:lpstr>PIK06.3.5._F</vt:lpstr>
      <vt:lpstr>PIK06.3.5._G</vt:lpstr>
      <vt:lpstr>PIK06.3.6._A</vt:lpstr>
      <vt:lpstr>PIK06.3.6._B</vt:lpstr>
      <vt:lpstr>PIK06.3.6._C</vt:lpstr>
      <vt:lpstr>PIK06.3.6._D</vt:lpstr>
      <vt:lpstr>PIK06.3.6._E</vt:lpstr>
      <vt:lpstr>PIK06.3.6._F</vt:lpstr>
      <vt:lpstr>PIK06.3.6._G</vt:lpstr>
      <vt:lpstr>PIK06.4._A</vt:lpstr>
      <vt:lpstr>PIK06.4._B</vt:lpstr>
      <vt:lpstr>PIK06.4._C</vt:lpstr>
      <vt:lpstr>PIK06.4._D</vt:lpstr>
      <vt:lpstr>PIK06.4._E</vt:lpstr>
      <vt:lpstr>PIK06.4._F</vt:lpstr>
      <vt:lpstr>PIK06.4._G</vt:lpstr>
      <vt:lpstr>PIK07.1._A</vt:lpstr>
      <vt:lpstr>PIK07.1._B</vt:lpstr>
      <vt:lpstr>PIK07.1._C</vt:lpstr>
      <vt:lpstr>PIK07.1._D</vt:lpstr>
      <vt:lpstr>PIK07.1._E</vt:lpstr>
      <vt:lpstr>PIK07.1._F</vt:lpstr>
      <vt:lpstr>PIK07.1._G</vt:lpstr>
      <vt:lpstr>PIK07.1._H</vt:lpstr>
      <vt:lpstr>PIK07.1._I</vt:lpstr>
      <vt:lpstr>PIK07.1._J</vt:lpstr>
      <vt:lpstr>PIK07.1._K</vt:lpstr>
      <vt:lpstr>PIK07.1._L</vt:lpstr>
      <vt:lpstr>PIK07.1._Ł</vt:lpstr>
      <vt:lpstr>PIK07.1._M</vt:lpstr>
      <vt:lpstr>PIK07.1._N</vt:lpstr>
      <vt:lpstr>PIK07.1._O</vt:lpstr>
      <vt:lpstr>PIK07.1._P</vt:lpstr>
      <vt:lpstr>PIK07.1._R</vt:lpstr>
      <vt:lpstr>PIK07.1._S</vt:lpstr>
      <vt:lpstr>PIK07.1._T</vt:lpstr>
      <vt:lpstr>PIK07.1._U</vt:lpstr>
      <vt:lpstr>PIK07.1.1._A</vt:lpstr>
      <vt:lpstr>PIK07.1.1._B</vt:lpstr>
      <vt:lpstr>PIK07.1.1._C</vt:lpstr>
      <vt:lpstr>PIK07.1.1._D</vt:lpstr>
      <vt:lpstr>PIK07.1.1._E</vt:lpstr>
      <vt:lpstr>PIK07.1.1._F</vt:lpstr>
      <vt:lpstr>PIK07.1.1._G</vt:lpstr>
      <vt:lpstr>PIK07.1.1._H</vt:lpstr>
      <vt:lpstr>PIK07.1.1._I</vt:lpstr>
      <vt:lpstr>PIK07.1.1._J</vt:lpstr>
      <vt:lpstr>PIK07.1.1._K</vt:lpstr>
      <vt:lpstr>PIK07.1.1._L</vt:lpstr>
      <vt:lpstr>PIK07.1.1._Ł</vt:lpstr>
      <vt:lpstr>PIK07.1.1._M</vt:lpstr>
      <vt:lpstr>PIK07.1.1._N</vt:lpstr>
      <vt:lpstr>PIK07.1.1._O</vt:lpstr>
      <vt:lpstr>PIK07.1.1._P</vt:lpstr>
      <vt:lpstr>PIK07.1.1._R</vt:lpstr>
      <vt:lpstr>PIK07.1.1._S</vt:lpstr>
      <vt:lpstr>PIK07.1.1._T</vt:lpstr>
      <vt:lpstr>PIK07.1.1._U</vt:lpstr>
      <vt:lpstr>PIK07.1.2._A</vt:lpstr>
      <vt:lpstr>PIK07.1.2._B</vt:lpstr>
      <vt:lpstr>PIK07.1.2._C</vt:lpstr>
      <vt:lpstr>PIK07.1.2._D</vt:lpstr>
      <vt:lpstr>PIK07.1.2._E</vt:lpstr>
      <vt:lpstr>PIK07.1.2._F</vt:lpstr>
      <vt:lpstr>PIK07.1.2._G</vt:lpstr>
      <vt:lpstr>PIK07.1.2._H</vt:lpstr>
      <vt:lpstr>PIK07.1.2._I</vt:lpstr>
      <vt:lpstr>PIK07.1.2._J</vt:lpstr>
      <vt:lpstr>PIK07.1.2._K</vt:lpstr>
      <vt:lpstr>PIK07.1.2._L</vt:lpstr>
      <vt:lpstr>PIK07.1.2._Ł</vt:lpstr>
      <vt:lpstr>PIK07.1.2._M</vt:lpstr>
      <vt:lpstr>PIK07.1.2._N</vt:lpstr>
      <vt:lpstr>PIK07.1.2._O</vt:lpstr>
      <vt:lpstr>PIK07.1.2._P</vt:lpstr>
      <vt:lpstr>PIK07.1.2._R</vt:lpstr>
      <vt:lpstr>PIK07.1.2._S</vt:lpstr>
      <vt:lpstr>PIK07.1.2._T</vt:lpstr>
      <vt:lpstr>PIK07.1.2._U</vt:lpstr>
      <vt:lpstr>PIK07.1.3._A</vt:lpstr>
      <vt:lpstr>PIK07.1.3._B</vt:lpstr>
      <vt:lpstr>PIK07.1.3._C</vt:lpstr>
      <vt:lpstr>PIK07.1.3._D</vt:lpstr>
      <vt:lpstr>PIK07.1.3._E</vt:lpstr>
      <vt:lpstr>PIK07.1.3._F</vt:lpstr>
      <vt:lpstr>PIK07.1.3._G</vt:lpstr>
      <vt:lpstr>PIK07.1.3._H</vt:lpstr>
      <vt:lpstr>PIK07.1.3._I</vt:lpstr>
      <vt:lpstr>PIK07.1.3._J</vt:lpstr>
      <vt:lpstr>PIK07.1.3._K</vt:lpstr>
      <vt:lpstr>PIK07.1.3._L</vt:lpstr>
      <vt:lpstr>PIK07.1.3._Ł</vt:lpstr>
      <vt:lpstr>PIK07.1.3._M</vt:lpstr>
      <vt:lpstr>PIK07.1.3._N</vt:lpstr>
      <vt:lpstr>PIK07.1.3._O</vt:lpstr>
      <vt:lpstr>PIK07.1.3._P</vt:lpstr>
      <vt:lpstr>PIK07.1.3._R</vt:lpstr>
      <vt:lpstr>PIK07.1.3._S</vt:lpstr>
      <vt:lpstr>PIK07.1.3._T</vt:lpstr>
      <vt:lpstr>PIK07.1.3._U</vt:lpstr>
      <vt:lpstr>PIK07.2._A</vt:lpstr>
      <vt:lpstr>PIK07.2._B</vt:lpstr>
      <vt:lpstr>PIK07.2._C</vt:lpstr>
      <vt:lpstr>PIK07.2._D</vt:lpstr>
      <vt:lpstr>PIK07.2._E</vt:lpstr>
      <vt:lpstr>PIK07.2._F</vt:lpstr>
      <vt:lpstr>PIK07.2._G</vt:lpstr>
      <vt:lpstr>PIK07.2._H</vt:lpstr>
      <vt:lpstr>PIK07.2._I</vt:lpstr>
      <vt:lpstr>PIK07.2._J</vt:lpstr>
      <vt:lpstr>PIK07.2._K</vt:lpstr>
      <vt:lpstr>PIK07.2._L</vt:lpstr>
      <vt:lpstr>PIK07.2._Ł</vt:lpstr>
      <vt:lpstr>PIK07.2._M</vt:lpstr>
      <vt:lpstr>PIK07.2._N</vt:lpstr>
      <vt:lpstr>PIK07.2._O</vt:lpstr>
      <vt:lpstr>PIK07.2._P</vt:lpstr>
      <vt:lpstr>PIK07.2._R</vt:lpstr>
      <vt:lpstr>PIK07.2._S</vt:lpstr>
      <vt:lpstr>PIK07.2._T</vt:lpstr>
      <vt:lpstr>PIK07.2._U</vt:lpstr>
      <vt:lpstr>PIK07.2.1._A</vt:lpstr>
      <vt:lpstr>PIK07.2.1._B</vt:lpstr>
      <vt:lpstr>PIK07.2.1._C</vt:lpstr>
      <vt:lpstr>PIK07.2.1._D</vt:lpstr>
      <vt:lpstr>PIK07.2.1._E</vt:lpstr>
      <vt:lpstr>PIK07.2.1._F</vt:lpstr>
      <vt:lpstr>PIK07.2.1._G</vt:lpstr>
      <vt:lpstr>PIK07.2.1._H</vt:lpstr>
      <vt:lpstr>PIK07.2.1._I</vt:lpstr>
      <vt:lpstr>PIK07.2.1._J</vt:lpstr>
      <vt:lpstr>PIK07.2.1._K</vt:lpstr>
      <vt:lpstr>PIK07.2.1._L</vt:lpstr>
      <vt:lpstr>PIK07.2.1._Ł</vt:lpstr>
      <vt:lpstr>PIK07.2.1._M</vt:lpstr>
      <vt:lpstr>PIK07.2.1._N</vt:lpstr>
      <vt:lpstr>PIK07.2.1._O</vt:lpstr>
      <vt:lpstr>PIK07.2.1._P</vt:lpstr>
      <vt:lpstr>PIK07.2.1._R</vt:lpstr>
      <vt:lpstr>PIK07.2.1._S</vt:lpstr>
      <vt:lpstr>PIK07.2.1._T</vt:lpstr>
      <vt:lpstr>PIK07.2.1._U</vt:lpstr>
      <vt:lpstr>PIK07.2.2._A</vt:lpstr>
      <vt:lpstr>PIK07.2.2._B</vt:lpstr>
      <vt:lpstr>PIK07.2.2._C</vt:lpstr>
      <vt:lpstr>PIK07.2.2._D</vt:lpstr>
      <vt:lpstr>PIK07.2.2._E</vt:lpstr>
      <vt:lpstr>PIK07.2.2._F</vt:lpstr>
      <vt:lpstr>PIK07.2.2._G</vt:lpstr>
      <vt:lpstr>PIK07.2.2._H</vt:lpstr>
      <vt:lpstr>PIK07.2.2._I</vt:lpstr>
      <vt:lpstr>PIK07.2.2._J</vt:lpstr>
      <vt:lpstr>PIK07.2.2._K</vt:lpstr>
      <vt:lpstr>PIK07.2.2._L</vt:lpstr>
      <vt:lpstr>PIK07.2.2._Ł</vt:lpstr>
      <vt:lpstr>PIK07.2.2._M</vt:lpstr>
      <vt:lpstr>PIK07.2.2._N</vt:lpstr>
      <vt:lpstr>PIK07.2.2._O</vt:lpstr>
      <vt:lpstr>PIK07.2.2._P</vt:lpstr>
      <vt:lpstr>PIK07.2.2._R</vt:lpstr>
      <vt:lpstr>PIK07.2.2._S</vt:lpstr>
      <vt:lpstr>PIK07.2.2._T</vt:lpstr>
      <vt:lpstr>PIK07.2.2._U</vt:lpstr>
      <vt:lpstr>PIK07.2.3._A</vt:lpstr>
      <vt:lpstr>PIK07.2.3._B</vt:lpstr>
      <vt:lpstr>PIK07.2.3._C</vt:lpstr>
      <vt:lpstr>PIK07.2.3._D</vt:lpstr>
      <vt:lpstr>PIK07.2.3._E</vt:lpstr>
      <vt:lpstr>PIK07.2.3._F</vt:lpstr>
      <vt:lpstr>PIK07.2.3._G</vt:lpstr>
      <vt:lpstr>PIK07.2.3._H</vt:lpstr>
      <vt:lpstr>PIK07.2.3._I</vt:lpstr>
      <vt:lpstr>PIK07.2.3._J</vt:lpstr>
      <vt:lpstr>PIK07.2.3._K</vt:lpstr>
      <vt:lpstr>PIK07.2.3._L</vt:lpstr>
      <vt:lpstr>PIK07.2.3._Ł</vt:lpstr>
      <vt:lpstr>PIK07.2.3._M</vt:lpstr>
      <vt:lpstr>PIK07.2.3._N</vt:lpstr>
      <vt:lpstr>PIK07.2.3._O</vt:lpstr>
      <vt:lpstr>PIK07.2.3._P</vt:lpstr>
      <vt:lpstr>PIK07.2.3._R</vt:lpstr>
      <vt:lpstr>PIK07.2.3._S</vt:lpstr>
      <vt:lpstr>PIK07.2.3._T</vt:lpstr>
      <vt:lpstr>PIK07.2.3._U</vt:lpstr>
      <vt:lpstr>PIK07.3._A</vt:lpstr>
      <vt:lpstr>PIK07.3._B</vt:lpstr>
      <vt:lpstr>PIK07.3._C</vt:lpstr>
      <vt:lpstr>PIK07.3._D</vt:lpstr>
      <vt:lpstr>PIK07.3._E</vt:lpstr>
      <vt:lpstr>PIK07.3._F</vt:lpstr>
      <vt:lpstr>PIK07.3._G</vt:lpstr>
      <vt:lpstr>PIK07.3._H</vt:lpstr>
      <vt:lpstr>PIK07.3._I</vt:lpstr>
      <vt:lpstr>PIK07.3._J</vt:lpstr>
      <vt:lpstr>PIK07.3._K</vt:lpstr>
      <vt:lpstr>PIK07.3._L</vt:lpstr>
      <vt:lpstr>PIK07.3._Ł</vt:lpstr>
      <vt:lpstr>PIK07.3._M</vt:lpstr>
      <vt:lpstr>PIK07.3._N</vt:lpstr>
      <vt:lpstr>PIK07.3._O</vt:lpstr>
      <vt:lpstr>PIK07.3._P</vt:lpstr>
      <vt:lpstr>PIK07.3._R</vt:lpstr>
      <vt:lpstr>PIK07.3._S</vt:lpstr>
      <vt:lpstr>PIK07.3._T</vt:lpstr>
      <vt:lpstr>PIK07.3._U</vt:lpstr>
      <vt:lpstr>PIK08.1._A</vt:lpstr>
      <vt:lpstr>PIK08.1._B</vt:lpstr>
      <vt:lpstr>PIK08.1._C</vt:lpstr>
      <vt:lpstr>PIK08.1._D</vt:lpstr>
      <vt:lpstr>PIK08.1._E</vt:lpstr>
      <vt:lpstr>PIK08.1._F</vt:lpstr>
      <vt:lpstr>PIK08.1._G</vt:lpstr>
      <vt:lpstr>PIK08.1._H</vt:lpstr>
      <vt:lpstr>PIK08.1._I</vt:lpstr>
      <vt:lpstr>PIK08.1._J</vt:lpstr>
      <vt:lpstr>PIK08.1._K</vt:lpstr>
      <vt:lpstr>PIK08.1._L</vt:lpstr>
      <vt:lpstr>PIK08.1._Ł</vt:lpstr>
      <vt:lpstr>PIK08.1._M</vt:lpstr>
      <vt:lpstr>PIK08.1._N</vt:lpstr>
      <vt:lpstr>PIK08.1._O</vt:lpstr>
      <vt:lpstr>PIK08.1._P</vt:lpstr>
      <vt:lpstr>PIK08.1._R</vt:lpstr>
      <vt:lpstr>PIK08.1._S</vt:lpstr>
      <vt:lpstr>PIK08.1._T</vt:lpstr>
      <vt:lpstr>PIK08.1._U</vt:lpstr>
      <vt:lpstr>PIK08.1.1._A</vt:lpstr>
      <vt:lpstr>PIK08.1.1._B</vt:lpstr>
      <vt:lpstr>PIK08.1.1._C</vt:lpstr>
      <vt:lpstr>PIK08.1.1._D</vt:lpstr>
      <vt:lpstr>PIK08.1.1._E</vt:lpstr>
      <vt:lpstr>PIK08.1.1._F</vt:lpstr>
      <vt:lpstr>PIK08.1.1._G</vt:lpstr>
      <vt:lpstr>PIK08.1.1._H</vt:lpstr>
      <vt:lpstr>PIK08.1.1._I</vt:lpstr>
      <vt:lpstr>PIK08.1.1._J</vt:lpstr>
      <vt:lpstr>PIK08.1.1._K</vt:lpstr>
      <vt:lpstr>PIK08.1.1._L</vt:lpstr>
      <vt:lpstr>PIK08.1.1._Ł</vt:lpstr>
      <vt:lpstr>PIK08.1.1._M</vt:lpstr>
      <vt:lpstr>PIK08.1.1._N</vt:lpstr>
      <vt:lpstr>PIK08.1.1._O</vt:lpstr>
      <vt:lpstr>PIK08.1.1._P</vt:lpstr>
      <vt:lpstr>PIK08.1.1._R</vt:lpstr>
      <vt:lpstr>PIK08.1.1._S</vt:lpstr>
      <vt:lpstr>PIK08.1.1._T</vt:lpstr>
      <vt:lpstr>PIK08.1.1._U</vt:lpstr>
      <vt:lpstr>PIK08.1.2._A</vt:lpstr>
      <vt:lpstr>PIK08.1.2._B</vt:lpstr>
      <vt:lpstr>PIK08.1.2._C</vt:lpstr>
      <vt:lpstr>PIK08.1.2._D</vt:lpstr>
      <vt:lpstr>PIK08.1.2._E</vt:lpstr>
      <vt:lpstr>PIK08.1.2._F</vt:lpstr>
      <vt:lpstr>PIK08.1.2._G</vt:lpstr>
      <vt:lpstr>PIK08.1.2._H</vt:lpstr>
      <vt:lpstr>PIK08.1.2._I</vt:lpstr>
      <vt:lpstr>PIK08.1.2._J</vt:lpstr>
      <vt:lpstr>PIK08.1.2._K</vt:lpstr>
      <vt:lpstr>PIK08.1.2._L</vt:lpstr>
      <vt:lpstr>PIK08.1.2._Ł</vt:lpstr>
      <vt:lpstr>PIK08.1.2._M</vt:lpstr>
      <vt:lpstr>PIK08.1.2._N</vt:lpstr>
      <vt:lpstr>PIK08.1.2._O</vt:lpstr>
      <vt:lpstr>PIK08.1.2._P</vt:lpstr>
      <vt:lpstr>PIK08.1.2._R</vt:lpstr>
      <vt:lpstr>PIK08.1.2._S</vt:lpstr>
      <vt:lpstr>PIK08.1.2._T</vt:lpstr>
      <vt:lpstr>PIK08.1.2._U</vt:lpstr>
      <vt:lpstr>PIK08.1.3._A</vt:lpstr>
      <vt:lpstr>PIK08.1.3._B</vt:lpstr>
      <vt:lpstr>PIK08.1.3._C</vt:lpstr>
      <vt:lpstr>PIK08.1.3._D</vt:lpstr>
      <vt:lpstr>PIK08.1.3._E</vt:lpstr>
      <vt:lpstr>PIK08.1.3._F</vt:lpstr>
      <vt:lpstr>PIK08.1.3._G</vt:lpstr>
      <vt:lpstr>PIK08.1.3._H</vt:lpstr>
      <vt:lpstr>PIK08.1.3._I</vt:lpstr>
      <vt:lpstr>PIK08.1.3._J</vt:lpstr>
      <vt:lpstr>PIK08.1.3._K</vt:lpstr>
      <vt:lpstr>PIK08.1.3._L</vt:lpstr>
      <vt:lpstr>PIK08.1.3._Ł</vt:lpstr>
      <vt:lpstr>PIK08.1.3._M</vt:lpstr>
      <vt:lpstr>PIK08.1.3._N</vt:lpstr>
      <vt:lpstr>PIK08.1.3._O</vt:lpstr>
      <vt:lpstr>PIK08.1.3._P</vt:lpstr>
      <vt:lpstr>PIK08.1.3._R</vt:lpstr>
      <vt:lpstr>PIK08.1.3._S</vt:lpstr>
      <vt:lpstr>PIK08.1.3._T</vt:lpstr>
      <vt:lpstr>PIK08.1.3._U</vt:lpstr>
      <vt:lpstr>PIK08.2._A</vt:lpstr>
      <vt:lpstr>PIK08.2._B</vt:lpstr>
      <vt:lpstr>PIK08.2._C</vt:lpstr>
      <vt:lpstr>PIK08.2._D</vt:lpstr>
      <vt:lpstr>PIK08.2._E</vt:lpstr>
      <vt:lpstr>PIK08.2._F</vt:lpstr>
      <vt:lpstr>PIK08.2._G</vt:lpstr>
      <vt:lpstr>PIK08.2._H</vt:lpstr>
      <vt:lpstr>PIK08.2._I</vt:lpstr>
      <vt:lpstr>PIK08.2._J</vt:lpstr>
      <vt:lpstr>PIK08.2._K</vt:lpstr>
      <vt:lpstr>PIK08.2._L</vt:lpstr>
      <vt:lpstr>PIK08.2._Ł</vt:lpstr>
      <vt:lpstr>PIK08.2._M</vt:lpstr>
      <vt:lpstr>PIK08.2._N</vt:lpstr>
      <vt:lpstr>PIK08.2._O</vt:lpstr>
      <vt:lpstr>PIK08.2._P</vt:lpstr>
      <vt:lpstr>PIK08.2._R</vt:lpstr>
      <vt:lpstr>PIK08.2._S</vt:lpstr>
      <vt:lpstr>PIK08.2._T</vt:lpstr>
      <vt:lpstr>PIK08.2._U</vt:lpstr>
      <vt:lpstr>PIK08.2.1._A</vt:lpstr>
      <vt:lpstr>PIK08.2.1._B</vt:lpstr>
      <vt:lpstr>PIK08.2.1._C</vt:lpstr>
      <vt:lpstr>PIK08.2.1._D</vt:lpstr>
      <vt:lpstr>PIK08.2.1._E</vt:lpstr>
      <vt:lpstr>PIK08.2.1._F</vt:lpstr>
      <vt:lpstr>PIK08.2.1._G</vt:lpstr>
      <vt:lpstr>PIK08.2.1._H</vt:lpstr>
      <vt:lpstr>PIK08.2.1._I</vt:lpstr>
      <vt:lpstr>PIK08.2.1._J</vt:lpstr>
      <vt:lpstr>PIK08.2.1._K</vt:lpstr>
      <vt:lpstr>PIK08.2.1._L</vt:lpstr>
      <vt:lpstr>PIK08.2.1._Ł</vt:lpstr>
      <vt:lpstr>PIK08.2.1._M</vt:lpstr>
      <vt:lpstr>PIK08.2.1._N</vt:lpstr>
      <vt:lpstr>PIK08.2.1._O</vt:lpstr>
      <vt:lpstr>PIK08.2.1._P</vt:lpstr>
      <vt:lpstr>PIK08.2.1._R</vt:lpstr>
      <vt:lpstr>PIK08.2.1._S</vt:lpstr>
      <vt:lpstr>PIK08.2.1._T</vt:lpstr>
      <vt:lpstr>PIK08.2.1._U</vt:lpstr>
      <vt:lpstr>PIK08.2.2._A</vt:lpstr>
      <vt:lpstr>PIK08.2.2._B</vt:lpstr>
      <vt:lpstr>PIK08.2.2._C</vt:lpstr>
      <vt:lpstr>PIK08.2.2._D</vt:lpstr>
      <vt:lpstr>PIK08.2.2._E</vt:lpstr>
      <vt:lpstr>PIK08.2.2._F</vt:lpstr>
      <vt:lpstr>PIK08.2.2._G</vt:lpstr>
      <vt:lpstr>PIK08.2.2._H</vt:lpstr>
      <vt:lpstr>PIK08.2.2._I</vt:lpstr>
      <vt:lpstr>PIK08.2.2._J</vt:lpstr>
      <vt:lpstr>PIK08.2.2._K</vt:lpstr>
      <vt:lpstr>PIK08.2.2._L</vt:lpstr>
      <vt:lpstr>PIK08.2.2._Ł</vt:lpstr>
      <vt:lpstr>PIK08.2.2._M</vt:lpstr>
      <vt:lpstr>PIK08.2.2._N</vt:lpstr>
      <vt:lpstr>PIK08.2.2._O</vt:lpstr>
      <vt:lpstr>PIK08.2.2._P</vt:lpstr>
      <vt:lpstr>PIK08.2.2._R</vt:lpstr>
      <vt:lpstr>PIK08.2.2._S</vt:lpstr>
      <vt:lpstr>PIK08.2.2._T</vt:lpstr>
      <vt:lpstr>PIK08.2.2._U</vt:lpstr>
      <vt:lpstr>PIK08.2.3._A</vt:lpstr>
      <vt:lpstr>PIK08.2.3._B</vt:lpstr>
      <vt:lpstr>PIK08.2.3._C</vt:lpstr>
      <vt:lpstr>PIK08.2.3._D</vt:lpstr>
      <vt:lpstr>PIK08.2.3._E</vt:lpstr>
      <vt:lpstr>PIK08.2.3._F</vt:lpstr>
      <vt:lpstr>PIK08.2.3._G</vt:lpstr>
      <vt:lpstr>PIK08.2.3._H</vt:lpstr>
      <vt:lpstr>PIK08.2.3._I</vt:lpstr>
      <vt:lpstr>PIK08.2.3._J</vt:lpstr>
      <vt:lpstr>PIK08.2.3._K</vt:lpstr>
      <vt:lpstr>PIK08.2.3._L</vt:lpstr>
      <vt:lpstr>PIK08.2.3._Ł</vt:lpstr>
      <vt:lpstr>PIK08.2.3._M</vt:lpstr>
      <vt:lpstr>PIK08.2.3._N</vt:lpstr>
      <vt:lpstr>PIK08.2.3._O</vt:lpstr>
      <vt:lpstr>PIK08.2.3._P</vt:lpstr>
      <vt:lpstr>PIK08.2.3._R</vt:lpstr>
      <vt:lpstr>PIK08.2.3._S</vt:lpstr>
      <vt:lpstr>PIK08.2.3._T</vt:lpstr>
      <vt:lpstr>PIK08.2.3._U</vt:lpstr>
      <vt:lpstr>PIK08.3._A</vt:lpstr>
      <vt:lpstr>PIK08.3._B</vt:lpstr>
      <vt:lpstr>PIK08.3._C</vt:lpstr>
      <vt:lpstr>PIK08.3._D</vt:lpstr>
      <vt:lpstr>PIK08.3._E</vt:lpstr>
      <vt:lpstr>PIK08.3._F</vt:lpstr>
      <vt:lpstr>PIK08.3._G</vt:lpstr>
      <vt:lpstr>PIK08.3._H</vt:lpstr>
      <vt:lpstr>PIK08.3._I</vt:lpstr>
      <vt:lpstr>PIK08.3._J</vt:lpstr>
      <vt:lpstr>PIK08.3._K</vt:lpstr>
      <vt:lpstr>PIK08.3._L</vt:lpstr>
      <vt:lpstr>PIK08.3._Ł</vt:lpstr>
      <vt:lpstr>PIK08.3._M</vt:lpstr>
      <vt:lpstr>PIK08.3._N</vt:lpstr>
      <vt:lpstr>PIK08.3._O</vt:lpstr>
      <vt:lpstr>PIK08.3._P</vt:lpstr>
      <vt:lpstr>PIK08.3._R</vt:lpstr>
      <vt:lpstr>PIK08.3._S</vt:lpstr>
      <vt:lpstr>PIK08.3._T</vt:lpstr>
      <vt:lpstr>PIK08.3._U</vt:lpstr>
      <vt:lpstr>PIK08.3.1._A</vt:lpstr>
      <vt:lpstr>PIK08.3.1._B</vt:lpstr>
      <vt:lpstr>PIK08.3.1._C</vt:lpstr>
      <vt:lpstr>PIK08.3.1._D</vt:lpstr>
      <vt:lpstr>PIK08.3.1._E</vt:lpstr>
      <vt:lpstr>PIK08.3.1._F</vt:lpstr>
      <vt:lpstr>PIK08.3.1._G</vt:lpstr>
      <vt:lpstr>PIK08.3.1._H</vt:lpstr>
      <vt:lpstr>PIK08.3.1._I</vt:lpstr>
      <vt:lpstr>PIK08.3.1._J</vt:lpstr>
      <vt:lpstr>PIK08.3.1._K</vt:lpstr>
      <vt:lpstr>PIK08.3.1._L</vt:lpstr>
      <vt:lpstr>PIK08.3.1._Ł</vt:lpstr>
      <vt:lpstr>PIK08.3.1._M</vt:lpstr>
      <vt:lpstr>PIK08.3.1._N</vt:lpstr>
      <vt:lpstr>PIK08.3.1._O</vt:lpstr>
      <vt:lpstr>PIK08.3.1._P</vt:lpstr>
      <vt:lpstr>PIK08.3.1._R</vt:lpstr>
      <vt:lpstr>PIK08.3.1._S</vt:lpstr>
      <vt:lpstr>PIK08.3.1._T</vt:lpstr>
      <vt:lpstr>PIK08.3.1._U</vt:lpstr>
      <vt:lpstr>PIK08.3.2._A</vt:lpstr>
      <vt:lpstr>PIK08.3.2._B</vt:lpstr>
      <vt:lpstr>PIK08.3.2._C</vt:lpstr>
      <vt:lpstr>PIK08.3.2._D</vt:lpstr>
      <vt:lpstr>PIK08.3.2._E</vt:lpstr>
      <vt:lpstr>PIK08.3.2._F</vt:lpstr>
      <vt:lpstr>PIK08.3.2._G</vt:lpstr>
      <vt:lpstr>PIK08.3.2._H</vt:lpstr>
      <vt:lpstr>PIK08.3.2._I</vt:lpstr>
      <vt:lpstr>PIK08.3.2._J</vt:lpstr>
      <vt:lpstr>PIK08.3.2._K</vt:lpstr>
      <vt:lpstr>PIK08.3.2._L</vt:lpstr>
      <vt:lpstr>PIK08.3.2._Ł</vt:lpstr>
      <vt:lpstr>PIK08.3.2._M</vt:lpstr>
      <vt:lpstr>PIK08.3.2._N</vt:lpstr>
      <vt:lpstr>PIK08.3.2._O</vt:lpstr>
      <vt:lpstr>PIK08.3.2._P</vt:lpstr>
      <vt:lpstr>PIK08.3.2._R</vt:lpstr>
      <vt:lpstr>PIK08.3.2._S</vt:lpstr>
      <vt:lpstr>PIK08.3.2._T</vt:lpstr>
      <vt:lpstr>PIK08.3.2._U</vt:lpstr>
      <vt:lpstr>PIK08.3.3._A</vt:lpstr>
      <vt:lpstr>PIK08.3.3._B</vt:lpstr>
      <vt:lpstr>PIK08.3.3._C</vt:lpstr>
      <vt:lpstr>PIK08.3.3._D</vt:lpstr>
      <vt:lpstr>PIK08.3.3._E</vt:lpstr>
      <vt:lpstr>PIK08.3.3._F</vt:lpstr>
      <vt:lpstr>PIK08.3.3._G</vt:lpstr>
      <vt:lpstr>PIK08.3.3._H</vt:lpstr>
      <vt:lpstr>PIK08.3.3._I</vt:lpstr>
      <vt:lpstr>PIK08.3.3._J</vt:lpstr>
      <vt:lpstr>PIK08.3.3._K</vt:lpstr>
      <vt:lpstr>PIK08.3.3._L</vt:lpstr>
      <vt:lpstr>PIK08.3.3._Ł</vt:lpstr>
      <vt:lpstr>PIK08.3.3._M</vt:lpstr>
      <vt:lpstr>PIK08.3.3._N</vt:lpstr>
      <vt:lpstr>PIK08.3.3._O</vt:lpstr>
      <vt:lpstr>PIK08.3.3._P</vt:lpstr>
      <vt:lpstr>PIK08.3.3._R</vt:lpstr>
      <vt:lpstr>PIK08.3.3._S</vt:lpstr>
      <vt:lpstr>PIK08.3.3._T</vt:lpstr>
      <vt:lpstr>PIK08.3.3._U</vt:lpstr>
      <vt:lpstr>PIK08.4._A</vt:lpstr>
      <vt:lpstr>PIK08.4._B</vt:lpstr>
      <vt:lpstr>PIK08.4._C</vt:lpstr>
      <vt:lpstr>PIK08.4._D</vt:lpstr>
      <vt:lpstr>PIK08.4._E</vt:lpstr>
      <vt:lpstr>PIK08.4._F</vt:lpstr>
      <vt:lpstr>PIK08.4._G</vt:lpstr>
      <vt:lpstr>PIK08.4._H</vt:lpstr>
      <vt:lpstr>PIK08.4._I</vt:lpstr>
      <vt:lpstr>PIK08.4._J</vt:lpstr>
      <vt:lpstr>PIK08.4._K</vt:lpstr>
      <vt:lpstr>PIK08.4._L</vt:lpstr>
      <vt:lpstr>PIK08.4._Ł</vt:lpstr>
      <vt:lpstr>PIK08.4._M</vt:lpstr>
      <vt:lpstr>PIK08.4._N</vt:lpstr>
      <vt:lpstr>PIK08.4._O</vt:lpstr>
      <vt:lpstr>PIK08.4._P</vt:lpstr>
      <vt:lpstr>PIK08.4._R</vt:lpstr>
      <vt:lpstr>PIK08.4._S</vt:lpstr>
      <vt:lpstr>PIK08.4._T</vt:lpstr>
      <vt:lpstr>PIK08.4._U</vt:lpstr>
      <vt:lpstr>PIK08.4.1._A</vt:lpstr>
      <vt:lpstr>PIK08.4.1._B</vt:lpstr>
      <vt:lpstr>PIK08.4.1._C</vt:lpstr>
      <vt:lpstr>PIK08.4.1._D</vt:lpstr>
      <vt:lpstr>PIK08.4.1._E</vt:lpstr>
      <vt:lpstr>PIK08.4.1._F</vt:lpstr>
      <vt:lpstr>PIK08.4.1._G</vt:lpstr>
      <vt:lpstr>PIK08.4.1._H</vt:lpstr>
      <vt:lpstr>PIK08.4.1._I</vt:lpstr>
      <vt:lpstr>PIK08.4.1._J</vt:lpstr>
      <vt:lpstr>PIK08.4.1._K</vt:lpstr>
      <vt:lpstr>PIK08.4.1._L</vt:lpstr>
      <vt:lpstr>PIK08.4.1._Ł</vt:lpstr>
      <vt:lpstr>PIK08.4.1._M</vt:lpstr>
      <vt:lpstr>PIK08.4.1._N</vt:lpstr>
      <vt:lpstr>PIK08.4.1._O</vt:lpstr>
      <vt:lpstr>PIK08.4.1._P</vt:lpstr>
      <vt:lpstr>PIK08.4.1._R</vt:lpstr>
      <vt:lpstr>PIK08.4.1._S</vt:lpstr>
      <vt:lpstr>PIK08.4.1._T</vt:lpstr>
      <vt:lpstr>PIK08.4.1._U</vt:lpstr>
      <vt:lpstr>PIK08.4.2._A</vt:lpstr>
      <vt:lpstr>PIK08.4.2._B</vt:lpstr>
      <vt:lpstr>PIK08.4.2._C</vt:lpstr>
      <vt:lpstr>PIK08.4.2._D</vt:lpstr>
      <vt:lpstr>PIK08.4.2._E</vt:lpstr>
      <vt:lpstr>PIK08.4.2._F</vt:lpstr>
      <vt:lpstr>PIK08.4.2._G</vt:lpstr>
      <vt:lpstr>PIK08.4.2._H</vt:lpstr>
      <vt:lpstr>PIK08.4.2._I</vt:lpstr>
      <vt:lpstr>PIK08.4.2._J</vt:lpstr>
      <vt:lpstr>PIK08.4.2._K</vt:lpstr>
      <vt:lpstr>PIK08.4.2._L</vt:lpstr>
      <vt:lpstr>PIK08.4.2._Ł</vt:lpstr>
      <vt:lpstr>PIK08.4.2._M</vt:lpstr>
      <vt:lpstr>PIK08.4.2._N</vt:lpstr>
      <vt:lpstr>PIK08.4.2._O</vt:lpstr>
      <vt:lpstr>PIK08.4.2._P</vt:lpstr>
      <vt:lpstr>PIK08.4.2._R</vt:lpstr>
      <vt:lpstr>PIK08.4.2._S</vt:lpstr>
      <vt:lpstr>PIK08.4.2._T</vt:lpstr>
      <vt:lpstr>PIK08.4.2._U</vt:lpstr>
      <vt:lpstr>PIK08.4.3._A</vt:lpstr>
      <vt:lpstr>PIK08.4.3._B</vt:lpstr>
      <vt:lpstr>PIK08.4.3._C</vt:lpstr>
      <vt:lpstr>PIK08.4.3._D</vt:lpstr>
      <vt:lpstr>PIK08.4.3._E</vt:lpstr>
      <vt:lpstr>PIK08.4.3._F</vt:lpstr>
      <vt:lpstr>PIK08.4.3._G</vt:lpstr>
      <vt:lpstr>PIK08.4.3._H</vt:lpstr>
      <vt:lpstr>PIK08.4.3._I</vt:lpstr>
      <vt:lpstr>PIK08.4.3._J</vt:lpstr>
      <vt:lpstr>PIK08.4.3._K</vt:lpstr>
      <vt:lpstr>PIK08.4.3._L</vt:lpstr>
      <vt:lpstr>PIK08.4.3._Ł</vt:lpstr>
      <vt:lpstr>PIK08.4.3._M</vt:lpstr>
      <vt:lpstr>PIK08.4.3._N</vt:lpstr>
      <vt:lpstr>PIK08.4.3._O</vt:lpstr>
      <vt:lpstr>PIK08.4.3._P</vt:lpstr>
      <vt:lpstr>PIK08.4.3._R</vt:lpstr>
      <vt:lpstr>PIK08.4.3._S</vt:lpstr>
      <vt:lpstr>PIK08.4.3._T</vt:lpstr>
      <vt:lpstr>PIK08.4.3._U</vt:lpstr>
      <vt:lpstr>PIK08.5._A</vt:lpstr>
      <vt:lpstr>PIK08.5._B</vt:lpstr>
      <vt:lpstr>PIK08.5._C</vt:lpstr>
      <vt:lpstr>PIK08.5._D</vt:lpstr>
      <vt:lpstr>PIK08.5._E</vt:lpstr>
      <vt:lpstr>PIK08.5._F</vt:lpstr>
      <vt:lpstr>PIK08.5._G</vt:lpstr>
      <vt:lpstr>PIK08.5._H</vt:lpstr>
      <vt:lpstr>PIK08.5._I</vt:lpstr>
      <vt:lpstr>PIK08.5._J</vt:lpstr>
      <vt:lpstr>PIK08.5._K</vt:lpstr>
      <vt:lpstr>PIK08.5._L</vt:lpstr>
      <vt:lpstr>PIK08.5._Ł</vt:lpstr>
      <vt:lpstr>PIK08.5._M</vt:lpstr>
      <vt:lpstr>PIK08.5._N</vt:lpstr>
      <vt:lpstr>PIK08.5._O</vt:lpstr>
      <vt:lpstr>PIK08.5._P</vt:lpstr>
      <vt:lpstr>PIK08.5._R</vt:lpstr>
      <vt:lpstr>PIK08.5._S</vt:lpstr>
      <vt:lpstr>PIK08.5._T</vt:lpstr>
      <vt:lpstr>PIK08.5._U</vt:lpstr>
      <vt:lpstr>PIK08.5.1._A</vt:lpstr>
      <vt:lpstr>PIK08.5.1._B</vt:lpstr>
      <vt:lpstr>PIK08.5.1._C</vt:lpstr>
      <vt:lpstr>PIK08.5.1._D</vt:lpstr>
      <vt:lpstr>PIK08.5.1._E</vt:lpstr>
      <vt:lpstr>PIK08.5.1._F</vt:lpstr>
      <vt:lpstr>PIK08.5.1._G</vt:lpstr>
      <vt:lpstr>PIK08.5.1._H</vt:lpstr>
      <vt:lpstr>PIK08.5.1._I</vt:lpstr>
      <vt:lpstr>PIK08.5.1._J</vt:lpstr>
      <vt:lpstr>PIK08.5.1._K</vt:lpstr>
      <vt:lpstr>PIK08.5.1._L</vt:lpstr>
      <vt:lpstr>PIK08.5.1._Ł</vt:lpstr>
      <vt:lpstr>PIK08.5.1._M</vt:lpstr>
      <vt:lpstr>PIK08.5.1._N</vt:lpstr>
      <vt:lpstr>PIK08.5.1._O</vt:lpstr>
      <vt:lpstr>PIK08.5.1._P</vt:lpstr>
      <vt:lpstr>PIK08.5.1._R</vt:lpstr>
      <vt:lpstr>PIK08.5.1._S</vt:lpstr>
      <vt:lpstr>PIK08.5.1._T</vt:lpstr>
      <vt:lpstr>PIK08.5.1._U</vt:lpstr>
      <vt:lpstr>PIK08.5.2._A</vt:lpstr>
      <vt:lpstr>PIK08.5.2._B</vt:lpstr>
      <vt:lpstr>PIK08.5.2._C</vt:lpstr>
      <vt:lpstr>PIK08.5.2._D</vt:lpstr>
      <vt:lpstr>PIK08.5.2._E</vt:lpstr>
      <vt:lpstr>PIK08.5.2._F</vt:lpstr>
      <vt:lpstr>PIK08.5.2._G</vt:lpstr>
      <vt:lpstr>PIK08.5.2._H</vt:lpstr>
      <vt:lpstr>PIK08.5.2._I</vt:lpstr>
      <vt:lpstr>PIK08.5.2._J</vt:lpstr>
      <vt:lpstr>PIK08.5.2._K</vt:lpstr>
      <vt:lpstr>PIK08.5.2._L</vt:lpstr>
      <vt:lpstr>PIK08.5.2._Ł</vt:lpstr>
      <vt:lpstr>PIK08.5.2._M</vt:lpstr>
      <vt:lpstr>PIK08.5.2._N</vt:lpstr>
      <vt:lpstr>PIK08.5.2._O</vt:lpstr>
      <vt:lpstr>PIK08.5.2._P</vt:lpstr>
      <vt:lpstr>PIK08.5.2._R</vt:lpstr>
      <vt:lpstr>PIK08.5.2._S</vt:lpstr>
      <vt:lpstr>PIK08.5.2._T</vt:lpstr>
      <vt:lpstr>PIK08.5.2._U</vt:lpstr>
      <vt:lpstr>PIK08.6._A</vt:lpstr>
      <vt:lpstr>PIK08.6._B</vt:lpstr>
      <vt:lpstr>PIK08.6._C</vt:lpstr>
      <vt:lpstr>PIK08.6._D</vt:lpstr>
      <vt:lpstr>PIK08.6._E</vt:lpstr>
      <vt:lpstr>PIK08.6._F</vt:lpstr>
      <vt:lpstr>PIK08.6._G</vt:lpstr>
      <vt:lpstr>PIK08.6._H</vt:lpstr>
      <vt:lpstr>PIK08.6._I</vt:lpstr>
      <vt:lpstr>PIK08.6._J</vt:lpstr>
      <vt:lpstr>PIK08.6._K</vt:lpstr>
      <vt:lpstr>PIK08.6._L</vt:lpstr>
      <vt:lpstr>PIK08.6._Ł</vt:lpstr>
      <vt:lpstr>PIK08.6._M</vt:lpstr>
      <vt:lpstr>PIK08.6._N</vt:lpstr>
      <vt:lpstr>PIK08.6._O</vt:lpstr>
      <vt:lpstr>PIK08.6._P</vt:lpstr>
      <vt:lpstr>PIK08.6._R</vt:lpstr>
      <vt:lpstr>PIK08.6._S</vt:lpstr>
      <vt:lpstr>PIK08.6._T</vt:lpstr>
      <vt:lpstr>PIK08.6._U</vt:lpstr>
      <vt:lpstr>PIK09.1._A</vt:lpstr>
      <vt:lpstr>PIK09.1._B</vt:lpstr>
      <vt:lpstr>PIK09.1.1._A</vt:lpstr>
      <vt:lpstr>PIK09.1.1._B</vt:lpstr>
      <vt:lpstr>PIK09.1.2._A</vt:lpstr>
      <vt:lpstr>PIK09.1.2._B</vt:lpstr>
      <vt:lpstr>PIK09.1.3._A</vt:lpstr>
      <vt:lpstr>PIK09.1.3._B</vt:lpstr>
      <vt:lpstr>PIK09.1.4._A</vt:lpstr>
      <vt:lpstr>PIK09.1.4._B</vt:lpstr>
      <vt:lpstr>PIK09.2._A</vt:lpstr>
      <vt:lpstr>PIK09.2._B</vt:lpstr>
      <vt:lpstr>PIK09.2.1._A</vt:lpstr>
      <vt:lpstr>PIK09.2.1._B</vt:lpstr>
      <vt:lpstr>PIK09.2.2._A</vt:lpstr>
      <vt:lpstr>PIK09.2.2._B</vt:lpstr>
      <vt:lpstr>PIK09.2.3._A</vt:lpstr>
      <vt:lpstr>PIK09.2.3._B</vt:lpstr>
      <vt:lpstr>PIK09.2.4._A</vt:lpstr>
      <vt:lpstr>PIK09.2.4._B</vt:lpstr>
      <vt:lpstr>PIK09.2.5._A</vt:lpstr>
      <vt:lpstr>PIK09.2.5._B</vt:lpstr>
      <vt:lpstr>PIK09.3._A</vt:lpstr>
      <vt:lpstr>PIK09.3._B</vt:lpstr>
      <vt:lpstr>PIK09.3.1._A</vt:lpstr>
      <vt:lpstr>PIK09.3.1._B</vt:lpstr>
      <vt:lpstr>PIK09.3.2._A</vt:lpstr>
      <vt:lpstr>PIK09.3.2._B</vt:lpstr>
      <vt:lpstr>PIK09.3.3._A</vt:lpstr>
      <vt:lpstr>PIK09.3.3._B</vt:lpstr>
      <vt:lpstr>PIK09.4._A</vt:lpstr>
      <vt:lpstr>PIK09.4._B</vt:lpstr>
      <vt:lpstr>PIK10.1._A</vt:lpstr>
      <vt:lpstr>PIK10.1.1._A</vt:lpstr>
      <vt:lpstr>PIK10.1.2._A</vt:lpstr>
      <vt:lpstr>PIK10.1.3._A</vt:lpstr>
      <vt:lpstr>PIK10.1.4._A</vt:lpstr>
      <vt:lpstr>PIK10.1.5._A</vt:lpstr>
      <vt:lpstr>PIK10.1.6._A</vt:lpstr>
      <vt:lpstr>PIK10.1.7._A</vt:lpstr>
      <vt:lpstr>PIK10.1.8._A</vt:lpstr>
      <vt:lpstr>PIK10.2._A</vt:lpstr>
      <vt:lpstr>PIK10.2.1._A</vt:lpstr>
      <vt:lpstr>PIK10.2.2._A</vt:lpstr>
      <vt:lpstr>PIK10.2.3._A</vt:lpstr>
      <vt:lpstr>PIK10.2.4._A</vt:lpstr>
      <vt:lpstr>PIK10.2.5._A</vt:lpstr>
      <vt:lpstr>PIK10.2.6._A</vt:lpstr>
      <vt:lpstr>PIK10.3._A</vt:lpstr>
      <vt:lpstr>PIK11.1._A</vt:lpstr>
      <vt:lpstr>PIK11.1.1._A</vt:lpstr>
      <vt:lpstr>PIK11.1.2._A</vt:lpstr>
      <vt:lpstr>PIK11.1.3._A</vt:lpstr>
      <vt:lpstr>PIK11.1.4._A</vt:lpstr>
      <vt:lpstr>PIK11.1.5._A</vt:lpstr>
      <vt:lpstr>PIK11.1.6._A</vt:lpstr>
      <vt:lpstr>PIK11.2._A</vt:lpstr>
      <vt:lpstr>PIK11.2.1._A</vt:lpstr>
      <vt:lpstr>PIK11.2.2._A</vt:lpstr>
      <vt:lpstr>PIK11.2.3._A</vt:lpstr>
      <vt:lpstr>PIK11.2.4._A</vt:lpstr>
      <vt:lpstr>PIK11.3._A</vt:lpstr>
      <vt:lpstr>PKZ02.1._A</vt:lpstr>
      <vt:lpstr>PKZ02.1.1._A</vt:lpstr>
      <vt:lpstr>PKZ02.1.2._A</vt:lpstr>
      <vt:lpstr>PKZ02.10._A</vt:lpstr>
      <vt:lpstr>PKZ02.11._A</vt:lpstr>
      <vt:lpstr>PKZ02.12._A</vt:lpstr>
      <vt:lpstr>PKZ02.13._A</vt:lpstr>
      <vt:lpstr>PKZ02.14._A</vt:lpstr>
      <vt:lpstr>PKZ02.15._A</vt:lpstr>
      <vt:lpstr>PKZ02.16._A</vt:lpstr>
      <vt:lpstr>PKZ02.17._A</vt:lpstr>
      <vt:lpstr>PKZ02.18._A</vt:lpstr>
      <vt:lpstr>PKZ02.19._A</vt:lpstr>
      <vt:lpstr>PKZ02.2._A</vt:lpstr>
      <vt:lpstr>PKZ02.20._A</vt:lpstr>
      <vt:lpstr>PKZ02.21._A</vt:lpstr>
      <vt:lpstr>PKZ02.22._A</vt:lpstr>
      <vt:lpstr>PKZ02.3._A</vt:lpstr>
      <vt:lpstr>PKZ02.4._A</vt:lpstr>
      <vt:lpstr>PKZ02.5._A</vt:lpstr>
      <vt:lpstr>PKZ02.6._A</vt:lpstr>
      <vt:lpstr>PKZ02.7._A</vt:lpstr>
      <vt:lpstr>PKZ02.8._A</vt:lpstr>
      <vt:lpstr>PKZ02.9._A</vt:lpstr>
      <vt:lpstr>PKZ03.1._A</vt:lpstr>
      <vt:lpstr>PKZ03.1.1._A</vt:lpstr>
      <vt:lpstr>PKZ03.1.2._A</vt:lpstr>
      <vt:lpstr>PKZ03.1.2.1._0</vt:lpstr>
      <vt:lpstr>PKZ03.1.2.1._A</vt:lpstr>
      <vt:lpstr>PKZ03.1.2.10._0</vt:lpstr>
      <vt:lpstr>PKZ03.1.2.10._A</vt:lpstr>
      <vt:lpstr>PKZ03.1.2.11._0</vt:lpstr>
      <vt:lpstr>PKZ03.1.2.11._A</vt:lpstr>
      <vt:lpstr>PKZ03.1.2.12._0</vt:lpstr>
      <vt:lpstr>PKZ03.1.2.12._A</vt:lpstr>
      <vt:lpstr>PKZ03.1.2.13._A</vt:lpstr>
      <vt:lpstr>PKZ03.1.2.2._0</vt:lpstr>
      <vt:lpstr>PKZ03.1.2.2._A</vt:lpstr>
      <vt:lpstr>PKZ03.1.2.3._0</vt:lpstr>
      <vt:lpstr>PKZ03.1.2.3._A</vt:lpstr>
      <vt:lpstr>PKZ03.1.2.4._0</vt:lpstr>
      <vt:lpstr>PKZ03.1.2.4._A</vt:lpstr>
      <vt:lpstr>PKZ03.1.2.5._0</vt:lpstr>
      <vt:lpstr>PKZ03.1.2.5._A</vt:lpstr>
      <vt:lpstr>PKZ03.1.2.6._0</vt:lpstr>
      <vt:lpstr>PKZ03.1.2.6._A</vt:lpstr>
      <vt:lpstr>PKZ03.1.2.7._0</vt:lpstr>
      <vt:lpstr>PKZ03.1.2.7._A</vt:lpstr>
      <vt:lpstr>PKZ03.1.2.8._0</vt:lpstr>
      <vt:lpstr>PKZ03.1.2.8._A</vt:lpstr>
      <vt:lpstr>PKZ03.1.2.9._0</vt:lpstr>
      <vt:lpstr>PKZ03.1.2.9._A</vt:lpstr>
      <vt:lpstr>PKZ03.2._A</vt:lpstr>
      <vt:lpstr>PKZ03.3._A</vt:lpstr>
      <vt:lpstr>PKZ03.4._A</vt:lpstr>
      <vt:lpstr>PKZ03.5._A</vt:lpstr>
      <vt:lpstr>PKZ03.5.1._0</vt:lpstr>
      <vt:lpstr>PKZ03.5.1._A</vt:lpstr>
      <vt:lpstr>PKZ03.5.10._0</vt:lpstr>
      <vt:lpstr>PKZ03.5.10._A</vt:lpstr>
      <vt:lpstr>PKZ03.5.11._0</vt:lpstr>
      <vt:lpstr>PKZ03.5.11._A</vt:lpstr>
      <vt:lpstr>PKZ03.5.12._0</vt:lpstr>
      <vt:lpstr>PKZ03.5.12._A</vt:lpstr>
      <vt:lpstr>PKZ03.5.13._A</vt:lpstr>
      <vt:lpstr>PKZ03.5.2._0</vt:lpstr>
      <vt:lpstr>PKZ03.5.2._A</vt:lpstr>
      <vt:lpstr>PKZ03.5.3._0</vt:lpstr>
      <vt:lpstr>PKZ03.5.3._A</vt:lpstr>
      <vt:lpstr>PKZ03.5.4._0</vt:lpstr>
      <vt:lpstr>PKZ03.5.4._A</vt:lpstr>
      <vt:lpstr>PKZ03.5.5._0</vt:lpstr>
      <vt:lpstr>PKZ03.5.5._A</vt:lpstr>
      <vt:lpstr>PKZ03.5.6._0</vt:lpstr>
      <vt:lpstr>PKZ03.5.6._A</vt:lpstr>
      <vt:lpstr>PKZ03.5.7._0</vt:lpstr>
      <vt:lpstr>PKZ03.5.7._A</vt:lpstr>
      <vt:lpstr>PKZ03.5.8._0</vt:lpstr>
      <vt:lpstr>PKZ03.5.8._A</vt:lpstr>
      <vt:lpstr>PKZ03.5.9._0</vt:lpstr>
      <vt:lpstr>PKZ03.5.9._A</vt:lpstr>
      <vt:lpstr>PKZ03.6._A</vt:lpstr>
      <vt:lpstr>PLK02.1._A</vt:lpstr>
      <vt:lpstr>PLK02.10._A</vt:lpstr>
      <vt:lpstr>PLK02.11._A</vt:lpstr>
      <vt:lpstr>PLK02.2._A</vt:lpstr>
      <vt:lpstr>PLK02.3._A</vt:lpstr>
      <vt:lpstr>PLK02.4._A</vt:lpstr>
      <vt:lpstr>PLK02.5._A</vt:lpstr>
      <vt:lpstr>PLK02.5.1._A</vt:lpstr>
      <vt:lpstr>PLK02.5.2._A</vt:lpstr>
      <vt:lpstr>PLK02.5.2.1._A</vt:lpstr>
      <vt:lpstr>PLK02.5.2.2._A</vt:lpstr>
      <vt:lpstr>PLK02.5.2.3._A</vt:lpstr>
      <vt:lpstr>PLK02.5.2.4._A</vt:lpstr>
      <vt:lpstr>PLK02.5.3._A</vt:lpstr>
      <vt:lpstr>PLK02.5.3.1._A</vt:lpstr>
      <vt:lpstr>PLK02.5.3.2._A</vt:lpstr>
      <vt:lpstr>PLK02.5.3.3._A</vt:lpstr>
      <vt:lpstr>PLK02.5.3.4._A</vt:lpstr>
      <vt:lpstr>PLK02.5.3.5._A</vt:lpstr>
      <vt:lpstr>PLK02.5.3.6._A</vt:lpstr>
      <vt:lpstr>PLK02.5.3.7._A</vt:lpstr>
      <vt:lpstr>PLK02.6._A</vt:lpstr>
      <vt:lpstr>PLK02.7._A</vt:lpstr>
      <vt:lpstr>PLK02.7.1._A</vt:lpstr>
      <vt:lpstr>PLK02.7.2._A</vt:lpstr>
      <vt:lpstr>PLK02.7.3._A</vt:lpstr>
      <vt:lpstr>PLK02.7.4._A</vt:lpstr>
      <vt:lpstr>PLK02.7.5._A</vt:lpstr>
      <vt:lpstr>PLK02.7.6._A</vt:lpstr>
      <vt:lpstr>PLK02.8._A</vt:lpstr>
      <vt:lpstr>PLK02.9._A</vt:lpstr>
      <vt:lpstr>PLK02.9.1._A</vt:lpstr>
      <vt:lpstr>PLK02.9.2._A</vt:lpstr>
      <vt:lpstr>PO01.1._A</vt:lpstr>
      <vt:lpstr>PO01.1._B</vt:lpstr>
      <vt:lpstr>PO01.1._C</vt:lpstr>
      <vt:lpstr>PO01.1._D</vt:lpstr>
      <vt:lpstr>PO01.1._E</vt:lpstr>
      <vt:lpstr>PO01.1._F</vt:lpstr>
      <vt:lpstr>PO01.1._G</vt:lpstr>
      <vt:lpstr>PO01.2._A</vt:lpstr>
      <vt:lpstr>PO01.2._B</vt:lpstr>
      <vt:lpstr>PO01.2._C</vt:lpstr>
      <vt:lpstr>PO01.2._D</vt:lpstr>
      <vt:lpstr>PO01.2._E</vt:lpstr>
      <vt:lpstr>PO01.2._F</vt:lpstr>
      <vt:lpstr>PO01.2._G</vt:lpstr>
      <vt:lpstr>PO01.2.1._A</vt:lpstr>
      <vt:lpstr>PO01.2.1._B</vt:lpstr>
      <vt:lpstr>PO01.2.1._C</vt:lpstr>
      <vt:lpstr>PO01.2.1._D</vt:lpstr>
      <vt:lpstr>PO01.2.1._E</vt:lpstr>
      <vt:lpstr>PO01.2.1._F</vt:lpstr>
      <vt:lpstr>PO01.2.1._G</vt:lpstr>
      <vt:lpstr>PO01.2.2._A</vt:lpstr>
      <vt:lpstr>PO01.2.2._B</vt:lpstr>
      <vt:lpstr>PO01.2.2._C</vt:lpstr>
      <vt:lpstr>PO01.2.2._D</vt:lpstr>
      <vt:lpstr>PO01.2.2._E</vt:lpstr>
      <vt:lpstr>PO01.2.2._F</vt:lpstr>
      <vt:lpstr>PO01.2.2._G</vt:lpstr>
      <vt:lpstr>PO01.2.3._A</vt:lpstr>
      <vt:lpstr>PO01.2.3._B</vt:lpstr>
      <vt:lpstr>PO01.2.3._C</vt:lpstr>
      <vt:lpstr>PO01.2.3._D</vt:lpstr>
      <vt:lpstr>PO01.2.3._E</vt:lpstr>
      <vt:lpstr>PO01.2.3._F</vt:lpstr>
      <vt:lpstr>PO01.2.3._G</vt:lpstr>
      <vt:lpstr>PO01.3._A</vt:lpstr>
      <vt:lpstr>PO01.3._B</vt:lpstr>
      <vt:lpstr>PO01.3._C</vt:lpstr>
      <vt:lpstr>PO01.3._D</vt:lpstr>
      <vt:lpstr>PO01.3._E</vt:lpstr>
      <vt:lpstr>PO01.3._F</vt:lpstr>
      <vt:lpstr>PO01.3._G</vt:lpstr>
      <vt:lpstr>PO01.3.1._A</vt:lpstr>
      <vt:lpstr>PO01.3.1._B</vt:lpstr>
      <vt:lpstr>PO01.3.1._C</vt:lpstr>
      <vt:lpstr>PO01.3.1._D</vt:lpstr>
      <vt:lpstr>PO01.3.1._E</vt:lpstr>
      <vt:lpstr>PO01.3.1._F</vt:lpstr>
      <vt:lpstr>PO01.3.1._G</vt:lpstr>
      <vt:lpstr>PO01.3.2._A</vt:lpstr>
      <vt:lpstr>PO01.3.2._B</vt:lpstr>
      <vt:lpstr>PO01.3.2._C</vt:lpstr>
      <vt:lpstr>PO01.3.2._D</vt:lpstr>
      <vt:lpstr>PO01.3.2._E</vt:lpstr>
      <vt:lpstr>PO01.3.2._F</vt:lpstr>
      <vt:lpstr>PO01.3.2._G</vt:lpstr>
      <vt:lpstr>PO01.3.3._A</vt:lpstr>
      <vt:lpstr>PO01.3.3._B</vt:lpstr>
      <vt:lpstr>PO01.3.3._C</vt:lpstr>
      <vt:lpstr>PO01.3.3._D</vt:lpstr>
      <vt:lpstr>PO01.3.3._E</vt:lpstr>
      <vt:lpstr>PO01.3.3._F</vt:lpstr>
      <vt:lpstr>PO01.3.3._G</vt:lpstr>
      <vt:lpstr>PO01.4._A</vt:lpstr>
      <vt:lpstr>PO01.4._B</vt:lpstr>
      <vt:lpstr>PO01.4._C</vt:lpstr>
      <vt:lpstr>PO01.4._D</vt:lpstr>
      <vt:lpstr>PO01.4._E</vt:lpstr>
      <vt:lpstr>PO01.4._F</vt:lpstr>
      <vt:lpstr>PO01.4._G</vt:lpstr>
      <vt:lpstr>PO01.4.1._A</vt:lpstr>
      <vt:lpstr>PO01.4.1._B</vt:lpstr>
      <vt:lpstr>PO01.4.1._C</vt:lpstr>
      <vt:lpstr>PO01.4.1._D</vt:lpstr>
      <vt:lpstr>PO01.4.1._E</vt:lpstr>
      <vt:lpstr>PO01.4.1._F</vt:lpstr>
      <vt:lpstr>PO01.4.1._G</vt:lpstr>
      <vt:lpstr>PO01.4.2._A</vt:lpstr>
      <vt:lpstr>PO01.4.2._B</vt:lpstr>
      <vt:lpstr>PO01.4.2._C</vt:lpstr>
      <vt:lpstr>PO01.4.2._D</vt:lpstr>
      <vt:lpstr>PO01.4.2._E</vt:lpstr>
      <vt:lpstr>PO01.4.2._F</vt:lpstr>
      <vt:lpstr>PO01.4.2._G</vt:lpstr>
      <vt:lpstr>PO01.4.2.1._A</vt:lpstr>
      <vt:lpstr>PO01.4.2.1._B</vt:lpstr>
      <vt:lpstr>PO01.4.2.1._C</vt:lpstr>
      <vt:lpstr>PO01.4.2.1._D</vt:lpstr>
      <vt:lpstr>PO01.4.2.1._E</vt:lpstr>
      <vt:lpstr>PO01.4.2.1._F</vt:lpstr>
      <vt:lpstr>PO01.4.2.1._G</vt:lpstr>
      <vt:lpstr>PO01.4.2.2._A</vt:lpstr>
      <vt:lpstr>PO01.4.2.2._B</vt:lpstr>
      <vt:lpstr>PO01.4.2.2._C</vt:lpstr>
      <vt:lpstr>PO01.4.2.2._D</vt:lpstr>
      <vt:lpstr>PO01.4.2.2._E</vt:lpstr>
      <vt:lpstr>PO01.4.2.2._F</vt:lpstr>
      <vt:lpstr>PO01.4.2.2._G</vt:lpstr>
      <vt:lpstr>PO01.4.2.3._A</vt:lpstr>
      <vt:lpstr>PO01.4.2.3._B</vt:lpstr>
      <vt:lpstr>PO01.4.2.3._C</vt:lpstr>
      <vt:lpstr>PO01.4.2.3._D</vt:lpstr>
      <vt:lpstr>PO01.4.2.3._E</vt:lpstr>
      <vt:lpstr>PO01.4.2.3._F</vt:lpstr>
      <vt:lpstr>PO01.4.2.3._G</vt:lpstr>
      <vt:lpstr>PO01.4.3._A</vt:lpstr>
      <vt:lpstr>PO01.4.3._B</vt:lpstr>
      <vt:lpstr>PO01.4.3._C</vt:lpstr>
      <vt:lpstr>PO01.4.3._D</vt:lpstr>
      <vt:lpstr>PO01.4.3._E</vt:lpstr>
      <vt:lpstr>PO01.4.3._F</vt:lpstr>
      <vt:lpstr>PO01.4.3._G</vt:lpstr>
      <vt:lpstr>PO01.4.3.1._A</vt:lpstr>
      <vt:lpstr>PO01.4.3.1._B</vt:lpstr>
      <vt:lpstr>PO01.4.3.1._C</vt:lpstr>
      <vt:lpstr>PO01.4.3.1._D</vt:lpstr>
      <vt:lpstr>PO01.4.3.1._E</vt:lpstr>
      <vt:lpstr>PO01.4.3.1._F</vt:lpstr>
      <vt:lpstr>PO01.4.3.1._G</vt:lpstr>
      <vt:lpstr>PO01.4.3.2._A</vt:lpstr>
      <vt:lpstr>PO01.4.3.2._B</vt:lpstr>
      <vt:lpstr>PO01.4.3.2._C</vt:lpstr>
      <vt:lpstr>PO01.4.3.2._D</vt:lpstr>
      <vt:lpstr>PO01.4.3.2._E</vt:lpstr>
      <vt:lpstr>PO01.4.3.2._F</vt:lpstr>
      <vt:lpstr>PO01.4.3.2._G</vt:lpstr>
      <vt:lpstr>PO01.5._A</vt:lpstr>
      <vt:lpstr>PO01.5._B</vt:lpstr>
      <vt:lpstr>PO01.5._C</vt:lpstr>
      <vt:lpstr>PO01.5._D</vt:lpstr>
      <vt:lpstr>PO01.5._E</vt:lpstr>
      <vt:lpstr>PO01.5._F</vt:lpstr>
      <vt:lpstr>PO01.5._G</vt:lpstr>
      <vt:lpstr>PO01.5.1._A</vt:lpstr>
      <vt:lpstr>PO01.5.1._B</vt:lpstr>
      <vt:lpstr>PO01.5.1._C</vt:lpstr>
      <vt:lpstr>PO01.5.1._D</vt:lpstr>
      <vt:lpstr>PO01.5.1._E</vt:lpstr>
      <vt:lpstr>PO01.5.1._F</vt:lpstr>
      <vt:lpstr>PO01.5.1._G</vt:lpstr>
      <vt:lpstr>PO01.5.2._A</vt:lpstr>
      <vt:lpstr>PO01.5.2._B</vt:lpstr>
      <vt:lpstr>PO01.5.2._C</vt:lpstr>
      <vt:lpstr>PO01.5.2._D</vt:lpstr>
      <vt:lpstr>PO01.5.2._E</vt:lpstr>
      <vt:lpstr>PO01.5.2._F</vt:lpstr>
      <vt:lpstr>PO01.5.2._G</vt:lpstr>
      <vt:lpstr>PO01.5.2.1._A</vt:lpstr>
      <vt:lpstr>PO01.5.2.1._B</vt:lpstr>
      <vt:lpstr>PO01.5.2.1._C</vt:lpstr>
      <vt:lpstr>PO01.5.2.1._D</vt:lpstr>
      <vt:lpstr>PO01.5.2.1._E</vt:lpstr>
      <vt:lpstr>PO01.5.2.1._F</vt:lpstr>
      <vt:lpstr>PO01.5.2.1._G</vt:lpstr>
      <vt:lpstr>PO01.5.2.2._A</vt:lpstr>
      <vt:lpstr>PO01.5.2.2._B</vt:lpstr>
      <vt:lpstr>PO01.5.2.2._C</vt:lpstr>
      <vt:lpstr>PO01.5.2.2._D</vt:lpstr>
      <vt:lpstr>PO01.5.2.2._E</vt:lpstr>
      <vt:lpstr>PO01.5.2.2._F</vt:lpstr>
      <vt:lpstr>PO01.5.2.2._G</vt:lpstr>
      <vt:lpstr>PO01.5.2.3._A</vt:lpstr>
      <vt:lpstr>PO01.5.2.3._B</vt:lpstr>
      <vt:lpstr>PO01.5.2.3._C</vt:lpstr>
      <vt:lpstr>PO01.5.2.3._D</vt:lpstr>
      <vt:lpstr>PO01.5.2.3._E</vt:lpstr>
      <vt:lpstr>PO01.5.2.3._F</vt:lpstr>
      <vt:lpstr>PO01.5.2.3._G</vt:lpstr>
      <vt:lpstr>PO01.5.3._A</vt:lpstr>
      <vt:lpstr>PO01.5.3._B</vt:lpstr>
      <vt:lpstr>PO01.5.3._C</vt:lpstr>
      <vt:lpstr>PO01.5.3._D</vt:lpstr>
      <vt:lpstr>PO01.5.3._E</vt:lpstr>
      <vt:lpstr>PO01.5.3._F</vt:lpstr>
      <vt:lpstr>PO01.5.3._G</vt:lpstr>
      <vt:lpstr>PO01.5.3.1._A</vt:lpstr>
      <vt:lpstr>PO01.5.3.1._B</vt:lpstr>
      <vt:lpstr>PO01.5.3.1._C</vt:lpstr>
      <vt:lpstr>PO01.5.3.1._D</vt:lpstr>
      <vt:lpstr>PO01.5.3.1._E</vt:lpstr>
      <vt:lpstr>PO01.5.3.1._F</vt:lpstr>
      <vt:lpstr>PO01.5.3.1._G</vt:lpstr>
      <vt:lpstr>PO01.5.3.2._A</vt:lpstr>
      <vt:lpstr>PO01.5.3.2._B</vt:lpstr>
      <vt:lpstr>PO01.5.3.2._C</vt:lpstr>
      <vt:lpstr>PO01.5.3.2._D</vt:lpstr>
      <vt:lpstr>PO01.5.3.2._E</vt:lpstr>
      <vt:lpstr>PO01.5.3.2._F</vt:lpstr>
      <vt:lpstr>PO01.5.3.2._G</vt:lpstr>
      <vt:lpstr>PO01.5.3.3._A</vt:lpstr>
      <vt:lpstr>PO01.5.3.3._B</vt:lpstr>
      <vt:lpstr>PO01.5.3.3._C</vt:lpstr>
      <vt:lpstr>PO01.5.3.3._D</vt:lpstr>
      <vt:lpstr>PO01.5.3.3._E</vt:lpstr>
      <vt:lpstr>PO01.5.3.3._F</vt:lpstr>
      <vt:lpstr>PO01.5.3.3._G</vt:lpstr>
      <vt:lpstr>PO01.6._A</vt:lpstr>
      <vt:lpstr>PO01.6._B</vt:lpstr>
      <vt:lpstr>PO01.6._C</vt:lpstr>
      <vt:lpstr>PO01.6._D</vt:lpstr>
      <vt:lpstr>PO01.6._E</vt:lpstr>
      <vt:lpstr>PO01.6._F</vt:lpstr>
      <vt:lpstr>PO01.6._G</vt:lpstr>
      <vt:lpstr>PO01.6.1._A</vt:lpstr>
      <vt:lpstr>PO01.6.1._B</vt:lpstr>
      <vt:lpstr>PO01.6.1._C</vt:lpstr>
      <vt:lpstr>PO01.6.1._D</vt:lpstr>
      <vt:lpstr>PO01.6.1._E</vt:lpstr>
      <vt:lpstr>PO01.6.1._F</vt:lpstr>
      <vt:lpstr>PO01.6.1._G</vt:lpstr>
      <vt:lpstr>PO01.6.1.1._A</vt:lpstr>
      <vt:lpstr>PO01.6.1.1._B</vt:lpstr>
      <vt:lpstr>PO01.6.1.1._C</vt:lpstr>
      <vt:lpstr>PO01.6.1.1._D</vt:lpstr>
      <vt:lpstr>PO01.6.1.1._E</vt:lpstr>
      <vt:lpstr>PO01.6.1.1._F</vt:lpstr>
      <vt:lpstr>PO01.6.1.1._G</vt:lpstr>
      <vt:lpstr>PO01.6.1.2._A</vt:lpstr>
      <vt:lpstr>PO01.6.1.2._B</vt:lpstr>
      <vt:lpstr>PO01.6.1.2._C</vt:lpstr>
      <vt:lpstr>PO01.6.1.2._D</vt:lpstr>
      <vt:lpstr>PO01.6.1.2._E</vt:lpstr>
      <vt:lpstr>PO01.6.1.2._F</vt:lpstr>
      <vt:lpstr>PO01.6.1.2._G</vt:lpstr>
      <vt:lpstr>PO01.6.1.3._A</vt:lpstr>
      <vt:lpstr>PO01.6.1.3._B</vt:lpstr>
      <vt:lpstr>PO01.6.1.3._C</vt:lpstr>
      <vt:lpstr>PO01.6.1.3._D</vt:lpstr>
      <vt:lpstr>PO01.6.1.3._E</vt:lpstr>
      <vt:lpstr>PO01.6.1.3._F</vt:lpstr>
      <vt:lpstr>PO01.6.1.3._G</vt:lpstr>
      <vt:lpstr>PO01.6.2._A</vt:lpstr>
      <vt:lpstr>PO01.6.2._B</vt:lpstr>
      <vt:lpstr>PO01.6.2._C</vt:lpstr>
      <vt:lpstr>PO01.6.2._D</vt:lpstr>
      <vt:lpstr>PO01.6.2._E</vt:lpstr>
      <vt:lpstr>PO01.6.2._F</vt:lpstr>
      <vt:lpstr>PO01.6.2._G</vt:lpstr>
      <vt:lpstr>PO01.6.2.1._A</vt:lpstr>
      <vt:lpstr>PO01.6.2.1._B</vt:lpstr>
      <vt:lpstr>PO01.6.2.1._C</vt:lpstr>
      <vt:lpstr>PO01.6.2.1._D</vt:lpstr>
      <vt:lpstr>PO01.6.2.1._E</vt:lpstr>
      <vt:lpstr>PO01.6.2.1._F</vt:lpstr>
      <vt:lpstr>PO01.6.2.1._G</vt:lpstr>
      <vt:lpstr>PO01.6.2.2._A</vt:lpstr>
      <vt:lpstr>PO01.6.2.2._B</vt:lpstr>
      <vt:lpstr>PO01.6.2.2._C</vt:lpstr>
      <vt:lpstr>PO01.6.2.2._D</vt:lpstr>
      <vt:lpstr>PO01.6.2.2._E</vt:lpstr>
      <vt:lpstr>PO01.6.2.2._F</vt:lpstr>
      <vt:lpstr>PO01.6.2.2._G</vt:lpstr>
      <vt:lpstr>PO01.7._A</vt:lpstr>
      <vt:lpstr>PO01.7._B</vt:lpstr>
      <vt:lpstr>PO01.7._C</vt:lpstr>
      <vt:lpstr>PO01.7._D</vt:lpstr>
      <vt:lpstr>PO01.7._E</vt:lpstr>
      <vt:lpstr>PO01.7._F</vt:lpstr>
      <vt:lpstr>PO01.7._G</vt:lpstr>
      <vt:lpstr>PO01.8._A</vt:lpstr>
      <vt:lpstr>PO01.8._B</vt:lpstr>
      <vt:lpstr>PO01.8._C</vt:lpstr>
      <vt:lpstr>PO01.8._D</vt:lpstr>
      <vt:lpstr>PO01.8._E</vt:lpstr>
      <vt:lpstr>PO01.8._F</vt:lpstr>
      <vt:lpstr>PO01.8._G</vt:lpstr>
      <vt:lpstr>PO02.1._A</vt:lpstr>
      <vt:lpstr>PO02.1._B</vt:lpstr>
      <vt:lpstr>PO02.1._C</vt:lpstr>
      <vt:lpstr>PO02.1._D</vt:lpstr>
      <vt:lpstr>PO02.1._E</vt:lpstr>
      <vt:lpstr>PO02.1._F</vt:lpstr>
      <vt:lpstr>PO02.1._G</vt:lpstr>
      <vt:lpstr>PO02.2._A</vt:lpstr>
      <vt:lpstr>PO02.2._B</vt:lpstr>
      <vt:lpstr>PO02.2._C</vt:lpstr>
      <vt:lpstr>PO02.2._D</vt:lpstr>
      <vt:lpstr>PO02.2._E</vt:lpstr>
      <vt:lpstr>PO02.2._F</vt:lpstr>
      <vt:lpstr>PO02.2._G</vt:lpstr>
      <vt:lpstr>PO02.3._A</vt:lpstr>
      <vt:lpstr>PO02.3._B</vt:lpstr>
      <vt:lpstr>PO02.3._C</vt:lpstr>
      <vt:lpstr>PO02.3._D</vt:lpstr>
      <vt:lpstr>PO02.3._E</vt:lpstr>
      <vt:lpstr>PO02.3._F</vt:lpstr>
      <vt:lpstr>PO02.3._G</vt:lpstr>
      <vt:lpstr>PO02.3.1._A</vt:lpstr>
      <vt:lpstr>PO02.3.1._B</vt:lpstr>
      <vt:lpstr>PO02.3.1._C</vt:lpstr>
      <vt:lpstr>PO02.3.1._D</vt:lpstr>
      <vt:lpstr>PO02.3.1._E</vt:lpstr>
      <vt:lpstr>PO02.3.1._F</vt:lpstr>
      <vt:lpstr>PO02.3.1._G</vt:lpstr>
      <vt:lpstr>PO02.4._A</vt:lpstr>
      <vt:lpstr>PO02.4._B</vt:lpstr>
      <vt:lpstr>PO02.4._C</vt:lpstr>
      <vt:lpstr>PO02.4._D</vt:lpstr>
      <vt:lpstr>PO02.4._E</vt:lpstr>
      <vt:lpstr>PO02.4._F</vt:lpstr>
      <vt:lpstr>PO02.4._G</vt:lpstr>
      <vt:lpstr>PO02.5._A</vt:lpstr>
      <vt:lpstr>PO02.5._B</vt:lpstr>
      <vt:lpstr>PO02.5._C</vt:lpstr>
      <vt:lpstr>PO02.5._D</vt:lpstr>
      <vt:lpstr>PO02.5._E</vt:lpstr>
      <vt:lpstr>PO02.5._F</vt:lpstr>
      <vt:lpstr>PO02.5._G</vt:lpstr>
      <vt:lpstr>PO02.6._A</vt:lpstr>
      <vt:lpstr>PO02.6._B</vt:lpstr>
      <vt:lpstr>PO02.6._C</vt:lpstr>
      <vt:lpstr>PO02.6._D</vt:lpstr>
      <vt:lpstr>PO02.6._E</vt:lpstr>
      <vt:lpstr>PO02.6._F</vt:lpstr>
      <vt:lpstr>PO02.6._G</vt:lpstr>
      <vt:lpstr>PO02.7._A</vt:lpstr>
      <vt:lpstr>PO02.7._B</vt:lpstr>
      <vt:lpstr>PO02.7._C</vt:lpstr>
      <vt:lpstr>PO02.7._D</vt:lpstr>
      <vt:lpstr>PO02.7._E</vt:lpstr>
      <vt:lpstr>PO02.7._F</vt:lpstr>
      <vt:lpstr>PO02.7._G</vt:lpstr>
      <vt:lpstr>PUK01.1._A</vt:lpstr>
      <vt:lpstr>PUK01.1._B</vt:lpstr>
      <vt:lpstr>PUK01.2._A</vt:lpstr>
      <vt:lpstr>PUK01.2._B</vt:lpstr>
      <vt:lpstr>PUK01.3._A</vt:lpstr>
      <vt:lpstr>PUK01.3._B</vt:lpstr>
      <vt:lpstr>PUK01.4._A</vt:lpstr>
      <vt:lpstr>PUK01.4._B</vt:lpstr>
      <vt:lpstr>PUK01.5._A</vt:lpstr>
      <vt:lpstr>PUK01.5._B</vt:lpstr>
      <vt:lpstr>PUK01.6._A</vt:lpstr>
      <vt:lpstr>PUK01.6._B</vt:lpstr>
      <vt:lpstr>PUK01.7._A</vt:lpstr>
      <vt:lpstr>PUK01.7._B</vt:lpstr>
      <vt:lpstr>PUK01.8._A</vt:lpstr>
      <vt:lpstr>PUK01.8._B</vt:lpstr>
      <vt:lpstr>RE01.1._A</vt:lpstr>
      <vt:lpstr>RE01.1._B</vt:lpstr>
      <vt:lpstr>RE01.1._C</vt:lpstr>
      <vt:lpstr>RE01.1._D</vt:lpstr>
      <vt:lpstr>RE01.1._E</vt:lpstr>
      <vt:lpstr>RE01.1._F</vt:lpstr>
      <vt:lpstr>RE01.1._G</vt:lpstr>
      <vt:lpstr>RE01.1._H</vt:lpstr>
      <vt:lpstr>RE01.2._A</vt:lpstr>
      <vt:lpstr>RE01.2._B</vt:lpstr>
      <vt:lpstr>RE01.2._C</vt:lpstr>
      <vt:lpstr>RE01.2._D</vt:lpstr>
      <vt:lpstr>RE01.2._E</vt:lpstr>
      <vt:lpstr>RE01.2._F</vt:lpstr>
      <vt:lpstr>RE01.2._G</vt:lpstr>
      <vt:lpstr>RE01.2._H</vt:lpstr>
      <vt:lpstr>RE01.3._A</vt:lpstr>
      <vt:lpstr>RE01.3._B</vt:lpstr>
      <vt:lpstr>RE01.3._C</vt:lpstr>
      <vt:lpstr>RE01.3._D</vt:lpstr>
      <vt:lpstr>RE01.3._E</vt:lpstr>
      <vt:lpstr>RE01.3._F</vt:lpstr>
      <vt:lpstr>RE01.3._G</vt:lpstr>
      <vt:lpstr>RE01.3._H</vt:lpstr>
      <vt:lpstr>RE01.4._A</vt:lpstr>
      <vt:lpstr>RE01.4._B</vt:lpstr>
      <vt:lpstr>RE01.4._C</vt:lpstr>
      <vt:lpstr>RE01.4._D</vt:lpstr>
      <vt:lpstr>RE01.4._E</vt:lpstr>
      <vt:lpstr>RE01.4._F</vt:lpstr>
      <vt:lpstr>RE01.4._G</vt:lpstr>
      <vt:lpstr>RE01.4._H</vt:lpstr>
      <vt:lpstr>RE01.5._A</vt:lpstr>
      <vt:lpstr>RE01.5._B</vt:lpstr>
      <vt:lpstr>RE01.5._C</vt:lpstr>
      <vt:lpstr>RE01.5._D</vt:lpstr>
      <vt:lpstr>RE01.5._E</vt:lpstr>
      <vt:lpstr>RE01.5._F</vt:lpstr>
      <vt:lpstr>RE01.5._G</vt:lpstr>
      <vt:lpstr>RE01.5._H</vt:lpstr>
      <vt:lpstr>RE01.6._A</vt:lpstr>
      <vt:lpstr>RE01.6._B</vt:lpstr>
      <vt:lpstr>RE01.6._C</vt:lpstr>
      <vt:lpstr>RE01.6._D</vt:lpstr>
      <vt:lpstr>RE01.6._E</vt:lpstr>
      <vt:lpstr>RE01.6._F</vt:lpstr>
      <vt:lpstr>RE01.6._G</vt:lpstr>
      <vt:lpstr>RE01.6._H</vt:lpstr>
      <vt:lpstr>RE01.7._A</vt:lpstr>
      <vt:lpstr>RE01.7._B</vt:lpstr>
      <vt:lpstr>RE01.7._C</vt:lpstr>
      <vt:lpstr>RE01.7._D</vt:lpstr>
      <vt:lpstr>RE01.7._E</vt:lpstr>
      <vt:lpstr>RE01.7._F</vt:lpstr>
      <vt:lpstr>RE01.7._G</vt:lpstr>
      <vt:lpstr>RE01.7._H</vt:lpstr>
      <vt:lpstr>RMK01.1._A</vt:lpstr>
      <vt:lpstr>RMK01.1.1._A</vt:lpstr>
      <vt:lpstr>RMK01.1.10._A</vt:lpstr>
      <vt:lpstr>RMK01.1.2._0</vt:lpstr>
      <vt:lpstr>RMK01.1.2._A</vt:lpstr>
      <vt:lpstr>RMK01.1.3._0</vt:lpstr>
      <vt:lpstr>RMK01.1.3._A</vt:lpstr>
      <vt:lpstr>RMK01.1.4._0</vt:lpstr>
      <vt:lpstr>RMK01.1.4._A</vt:lpstr>
      <vt:lpstr>RMK01.1.5._0</vt:lpstr>
      <vt:lpstr>RMK01.1.5._A</vt:lpstr>
      <vt:lpstr>RMK01.1.6._0</vt:lpstr>
      <vt:lpstr>RMK01.1.6._A</vt:lpstr>
      <vt:lpstr>RMK01.1.7._0</vt:lpstr>
      <vt:lpstr>RMK01.1.7._A</vt:lpstr>
      <vt:lpstr>RMK01.1.8._0</vt:lpstr>
      <vt:lpstr>RMK01.1.8._A</vt:lpstr>
      <vt:lpstr>RMK01.1.9._0</vt:lpstr>
      <vt:lpstr>RMK01.1.9._A</vt:lpstr>
      <vt:lpstr>RMK01.2._A</vt:lpstr>
      <vt:lpstr>RMK01.3._A</vt:lpstr>
      <vt:lpstr>RMK02.1._A</vt:lpstr>
      <vt:lpstr>RMK02.1.1._A</vt:lpstr>
      <vt:lpstr>RMK02.1.10._A</vt:lpstr>
      <vt:lpstr>RMK02.1.2._0</vt:lpstr>
      <vt:lpstr>RMK02.1.2._A</vt:lpstr>
      <vt:lpstr>RMK02.1.3._0</vt:lpstr>
      <vt:lpstr>RMK02.1.3._A</vt:lpstr>
      <vt:lpstr>RMK02.1.4._0</vt:lpstr>
      <vt:lpstr>RMK02.1.4._A</vt:lpstr>
      <vt:lpstr>RMK02.1.5._0</vt:lpstr>
      <vt:lpstr>RMK02.1.5._A</vt:lpstr>
      <vt:lpstr>RMK02.1.6._0</vt:lpstr>
      <vt:lpstr>RMK02.1.6._A</vt:lpstr>
      <vt:lpstr>RMK02.1.7._0</vt:lpstr>
      <vt:lpstr>RMK02.1.7._A</vt:lpstr>
      <vt:lpstr>RMK02.1.8._0</vt:lpstr>
      <vt:lpstr>RMK02.1.8._A</vt:lpstr>
      <vt:lpstr>RMK02.1.9._0</vt:lpstr>
      <vt:lpstr>RMK02.1.9._A</vt:lpstr>
      <vt:lpstr>RMK02.2._A</vt:lpstr>
      <vt:lpstr>RMK02.3._A</vt:lpstr>
      <vt:lpstr>RNIZ01.1._A</vt:lpstr>
      <vt:lpstr>RNIZ01.1._B</vt:lpstr>
      <vt:lpstr>RNIZ01.1._C</vt:lpstr>
      <vt:lpstr>RNIZ01.1._D</vt:lpstr>
      <vt:lpstr>RNIZ01.1._E</vt:lpstr>
      <vt:lpstr>RNIZ01.1._F</vt:lpstr>
      <vt:lpstr>RNIZ01.10._A</vt:lpstr>
      <vt:lpstr>RNIZ01.10._B</vt:lpstr>
      <vt:lpstr>RNIZ01.10._C</vt:lpstr>
      <vt:lpstr>RNIZ01.10._D</vt:lpstr>
      <vt:lpstr>RNIZ01.10._E</vt:lpstr>
      <vt:lpstr>RNIZ01.10._F</vt:lpstr>
      <vt:lpstr>RNIZ01.11._A</vt:lpstr>
      <vt:lpstr>RNIZ01.11._B</vt:lpstr>
      <vt:lpstr>RNIZ01.11._C</vt:lpstr>
      <vt:lpstr>RNIZ01.11._D</vt:lpstr>
      <vt:lpstr>RNIZ01.11._E</vt:lpstr>
      <vt:lpstr>RNIZ01.11._F</vt:lpstr>
      <vt:lpstr>RNIZ01.12._A</vt:lpstr>
      <vt:lpstr>RNIZ01.12._B</vt:lpstr>
      <vt:lpstr>RNIZ01.12._C</vt:lpstr>
      <vt:lpstr>RNIZ01.12._D</vt:lpstr>
      <vt:lpstr>RNIZ01.12._E</vt:lpstr>
      <vt:lpstr>RNIZ01.12._F</vt:lpstr>
      <vt:lpstr>RNIZ01.13._A</vt:lpstr>
      <vt:lpstr>RNIZ01.13._B</vt:lpstr>
      <vt:lpstr>RNIZ01.13._C</vt:lpstr>
      <vt:lpstr>RNIZ01.13._D</vt:lpstr>
      <vt:lpstr>RNIZ01.13._E</vt:lpstr>
      <vt:lpstr>RNIZ01.13._F</vt:lpstr>
      <vt:lpstr>RNIZ01.14._A</vt:lpstr>
      <vt:lpstr>RNIZ01.14._B</vt:lpstr>
      <vt:lpstr>RNIZ01.14._C</vt:lpstr>
      <vt:lpstr>RNIZ01.14._D</vt:lpstr>
      <vt:lpstr>RNIZ01.14._E</vt:lpstr>
      <vt:lpstr>RNIZ01.14._F</vt:lpstr>
      <vt:lpstr>RNIZ01.15._A</vt:lpstr>
      <vt:lpstr>RNIZ01.15._B</vt:lpstr>
      <vt:lpstr>RNIZ01.15._C</vt:lpstr>
      <vt:lpstr>RNIZ01.15._D</vt:lpstr>
      <vt:lpstr>RNIZ01.15._E</vt:lpstr>
      <vt:lpstr>RNIZ01.15._F</vt:lpstr>
      <vt:lpstr>RNIZ01.16._A</vt:lpstr>
      <vt:lpstr>RNIZ01.16._B</vt:lpstr>
      <vt:lpstr>RNIZ01.16._C</vt:lpstr>
      <vt:lpstr>RNIZ01.16._D</vt:lpstr>
      <vt:lpstr>RNIZ01.16._E</vt:lpstr>
      <vt:lpstr>RNIZ01.16._F</vt:lpstr>
      <vt:lpstr>RNIZ01.17._A</vt:lpstr>
      <vt:lpstr>RNIZ01.17._B</vt:lpstr>
      <vt:lpstr>RNIZ01.17._C</vt:lpstr>
      <vt:lpstr>RNIZ01.17._D</vt:lpstr>
      <vt:lpstr>RNIZ01.17._E</vt:lpstr>
      <vt:lpstr>RNIZ01.17._F</vt:lpstr>
      <vt:lpstr>RNIZ01.18._A</vt:lpstr>
      <vt:lpstr>RNIZ01.18._B</vt:lpstr>
      <vt:lpstr>RNIZ01.18._C</vt:lpstr>
      <vt:lpstr>RNIZ01.18._D</vt:lpstr>
      <vt:lpstr>RNIZ01.18._E</vt:lpstr>
      <vt:lpstr>RNIZ01.18._F</vt:lpstr>
      <vt:lpstr>RNIZ01.19._A</vt:lpstr>
      <vt:lpstr>RNIZ01.19._B</vt:lpstr>
      <vt:lpstr>RNIZ01.19._C</vt:lpstr>
      <vt:lpstr>RNIZ01.19._D</vt:lpstr>
      <vt:lpstr>RNIZ01.19._E</vt:lpstr>
      <vt:lpstr>RNIZ01.19._F</vt:lpstr>
      <vt:lpstr>RNIZ01.2._A</vt:lpstr>
      <vt:lpstr>RNIZ01.2._B</vt:lpstr>
      <vt:lpstr>RNIZ01.2._C</vt:lpstr>
      <vt:lpstr>RNIZ01.2._D</vt:lpstr>
      <vt:lpstr>RNIZ01.2._E</vt:lpstr>
      <vt:lpstr>RNIZ01.2._F</vt:lpstr>
      <vt:lpstr>RNIZ01.20._A</vt:lpstr>
      <vt:lpstr>RNIZ01.20._B</vt:lpstr>
      <vt:lpstr>RNIZ01.20._C</vt:lpstr>
      <vt:lpstr>RNIZ01.20._D</vt:lpstr>
      <vt:lpstr>RNIZ01.20._E</vt:lpstr>
      <vt:lpstr>RNIZ01.20._F</vt:lpstr>
      <vt:lpstr>RNIZ01.3._A</vt:lpstr>
      <vt:lpstr>RNIZ01.3._B</vt:lpstr>
      <vt:lpstr>RNIZ01.3._C</vt:lpstr>
      <vt:lpstr>RNIZ01.3._D</vt:lpstr>
      <vt:lpstr>RNIZ01.3._E</vt:lpstr>
      <vt:lpstr>RNIZ01.3._F</vt:lpstr>
      <vt:lpstr>RNIZ01.4._A</vt:lpstr>
      <vt:lpstr>RNIZ01.4._B</vt:lpstr>
      <vt:lpstr>RNIZ01.4._C</vt:lpstr>
      <vt:lpstr>RNIZ01.4._D</vt:lpstr>
      <vt:lpstr>RNIZ01.4._E</vt:lpstr>
      <vt:lpstr>RNIZ01.4._F</vt:lpstr>
      <vt:lpstr>RNIZ01.5._A</vt:lpstr>
      <vt:lpstr>RNIZ01.5._B</vt:lpstr>
      <vt:lpstr>RNIZ01.5._C</vt:lpstr>
      <vt:lpstr>RNIZ01.5._D</vt:lpstr>
      <vt:lpstr>RNIZ01.5._E</vt:lpstr>
      <vt:lpstr>RNIZ01.5._F</vt:lpstr>
      <vt:lpstr>RNIZ01.6._A</vt:lpstr>
      <vt:lpstr>RNIZ01.6._B</vt:lpstr>
      <vt:lpstr>RNIZ01.6._C</vt:lpstr>
      <vt:lpstr>RNIZ01.6._D</vt:lpstr>
      <vt:lpstr>RNIZ01.6._E</vt:lpstr>
      <vt:lpstr>RNIZ01.6._F</vt:lpstr>
      <vt:lpstr>RNIZ01.7._A</vt:lpstr>
      <vt:lpstr>RNIZ01.7._B</vt:lpstr>
      <vt:lpstr>RNIZ01.7._C</vt:lpstr>
      <vt:lpstr>RNIZ01.7._D</vt:lpstr>
      <vt:lpstr>RNIZ01.7._E</vt:lpstr>
      <vt:lpstr>RNIZ01.7._F</vt:lpstr>
      <vt:lpstr>RNIZ01.8._A</vt:lpstr>
      <vt:lpstr>RNIZ01.8._B</vt:lpstr>
      <vt:lpstr>RNIZ01.8._C</vt:lpstr>
      <vt:lpstr>RNIZ01.8._D</vt:lpstr>
      <vt:lpstr>RNIZ01.8._E</vt:lpstr>
      <vt:lpstr>RNIZ01.8._F</vt:lpstr>
      <vt:lpstr>RNIZ01.9._A</vt:lpstr>
      <vt:lpstr>RNIZ01.9._B</vt:lpstr>
      <vt:lpstr>RNIZ01.9._C</vt:lpstr>
      <vt:lpstr>RNIZ01.9._D</vt:lpstr>
      <vt:lpstr>RNIZ01.9._E</vt:lpstr>
      <vt:lpstr>RNIZ01.9._F</vt:lpstr>
      <vt:lpstr>RNIZ02.1._A</vt:lpstr>
      <vt:lpstr>RNIZ02.1.1._A</vt:lpstr>
      <vt:lpstr>RNIZ02.1.2._A</vt:lpstr>
      <vt:lpstr>RNIZ02.2._A</vt:lpstr>
      <vt:lpstr>RNIZ02.3._A</vt:lpstr>
      <vt:lpstr>RNIZ02.4._A</vt:lpstr>
      <vt:lpstr>RO01.1._A</vt:lpstr>
      <vt:lpstr>RO01.2._A</vt:lpstr>
      <vt:lpstr>RPL02.1._A</vt:lpstr>
      <vt:lpstr>RPL02.1._B</vt:lpstr>
      <vt:lpstr>RPL02.1._C</vt:lpstr>
      <vt:lpstr>RPL02.1._D</vt:lpstr>
      <vt:lpstr>RPL02.1._E</vt:lpstr>
      <vt:lpstr>RPL02.1._F</vt:lpstr>
      <vt:lpstr>RPL02.2._A</vt:lpstr>
      <vt:lpstr>RPL02.2._B</vt:lpstr>
      <vt:lpstr>RPL02.2._C</vt:lpstr>
      <vt:lpstr>RPL02.2._D</vt:lpstr>
      <vt:lpstr>RPL02.2._E</vt:lpstr>
      <vt:lpstr>RPL02.2._F</vt:lpstr>
      <vt:lpstr>RPL02.3._A</vt:lpstr>
      <vt:lpstr>RPL02.3._B</vt:lpstr>
      <vt:lpstr>RPL02.3._C</vt:lpstr>
      <vt:lpstr>RPL02.3._D</vt:lpstr>
      <vt:lpstr>RPL02.3._E</vt:lpstr>
      <vt:lpstr>RPL02.3._F</vt:lpstr>
      <vt:lpstr>RPL02.4._A</vt:lpstr>
      <vt:lpstr>RPL02.4._B</vt:lpstr>
      <vt:lpstr>RPL02.4._C</vt:lpstr>
      <vt:lpstr>RPL02.4._D</vt:lpstr>
      <vt:lpstr>RPL02.4._E</vt:lpstr>
      <vt:lpstr>RPL02.4._F</vt:lpstr>
      <vt:lpstr>RPL02.5._A</vt:lpstr>
      <vt:lpstr>RPL02.5._F</vt:lpstr>
      <vt:lpstr>RPL02.6._F</vt:lpstr>
      <vt:lpstr>RPL02.7._A</vt:lpstr>
      <vt:lpstr>RPL02.7._F</vt:lpstr>
      <vt:lpstr>RPP01.1.1._A</vt:lpstr>
      <vt:lpstr>RPP01.1.1.1._A</vt:lpstr>
      <vt:lpstr>RPP01.1.1.2._A</vt:lpstr>
      <vt:lpstr>RPP01.1.1.3._A</vt:lpstr>
      <vt:lpstr>RPP01.1.2._A</vt:lpstr>
      <vt:lpstr>RPP01.1.2.1._A</vt:lpstr>
      <vt:lpstr>RPP01.1.2.2._A</vt:lpstr>
      <vt:lpstr>RPP01.1.2.3._A</vt:lpstr>
      <vt:lpstr>RPP01.1.2.4._A</vt:lpstr>
      <vt:lpstr>RPP01.1.2.5._A</vt:lpstr>
      <vt:lpstr>RPP01.1.2.6._A</vt:lpstr>
      <vt:lpstr>RPP01.10._A</vt:lpstr>
      <vt:lpstr>RPP01.10.1._A</vt:lpstr>
      <vt:lpstr>RPP01.2._A</vt:lpstr>
      <vt:lpstr>RPP01.3.1._A</vt:lpstr>
      <vt:lpstr>RPP01.3.1.1._A</vt:lpstr>
      <vt:lpstr>RPP01.3.1.2._A</vt:lpstr>
      <vt:lpstr>RPP01.3.1.3._A</vt:lpstr>
      <vt:lpstr>RPP01.3.2._A</vt:lpstr>
      <vt:lpstr>RPP01.3.2.1._A</vt:lpstr>
      <vt:lpstr>RPP01.3.2.2._A</vt:lpstr>
      <vt:lpstr>RPP01.3.2.3._A</vt:lpstr>
      <vt:lpstr>RPP01.4._A</vt:lpstr>
      <vt:lpstr>RPP01.5.1._A</vt:lpstr>
      <vt:lpstr>RPP01.5.2._A</vt:lpstr>
      <vt:lpstr>RPP01.5.3._A</vt:lpstr>
      <vt:lpstr>RPP01.5.4._A</vt:lpstr>
      <vt:lpstr>RPP01.5.5._A</vt:lpstr>
      <vt:lpstr>RPP01.6._A</vt:lpstr>
      <vt:lpstr>RPP01.7._A</vt:lpstr>
      <vt:lpstr>RPP01.8._A</vt:lpstr>
      <vt:lpstr>RPP01.8.1._A</vt:lpstr>
      <vt:lpstr>RPP01.9._A</vt:lpstr>
      <vt:lpstr>RPP02.10._A</vt:lpstr>
      <vt:lpstr>RPP02.10.1._A</vt:lpstr>
      <vt:lpstr>RPP02.11._A</vt:lpstr>
      <vt:lpstr>RPP02.12._A</vt:lpstr>
      <vt:lpstr>RPP02.12.1._A</vt:lpstr>
      <vt:lpstr>RPP02.2._A</vt:lpstr>
      <vt:lpstr>RPP02.3._A</vt:lpstr>
      <vt:lpstr>RPP02.3.1._A</vt:lpstr>
      <vt:lpstr>RPP02.3.10._A</vt:lpstr>
      <vt:lpstr>RPP02.3.2._A</vt:lpstr>
      <vt:lpstr>RPP02.3.3._A</vt:lpstr>
      <vt:lpstr>RPP02.3.4._A</vt:lpstr>
      <vt:lpstr>RPP02.3.5._A</vt:lpstr>
      <vt:lpstr>RPP02.3.6._A</vt:lpstr>
      <vt:lpstr>RPP02.3.6.1._A</vt:lpstr>
      <vt:lpstr>RPP02.3.6.2._A</vt:lpstr>
      <vt:lpstr>RPP02.3.6.3._A</vt:lpstr>
      <vt:lpstr>RPP02.3.6.4._A</vt:lpstr>
      <vt:lpstr>RPP02.3.7._A</vt:lpstr>
      <vt:lpstr>RPP02.3.7.1._A</vt:lpstr>
      <vt:lpstr>RPP02.3.7.2._A</vt:lpstr>
      <vt:lpstr>RPP02.3.7.3._A</vt:lpstr>
      <vt:lpstr>RPP02.3.8._A</vt:lpstr>
      <vt:lpstr>RPP02.3.9._A</vt:lpstr>
      <vt:lpstr>RPP02.4._A</vt:lpstr>
      <vt:lpstr>RPP02.5.1._A</vt:lpstr>
      <vt:lpstr>RPP02.5.2._A</vt:lpstr>
      <vt:lpstr>RPP02.5.3._A</vt:lpstr>
      <vt:lpstr>RPP02.5.4._A</vt:lpstr>
      <vt:lpstr>RPP02.5.5._A</vt:lpstr>
      <vt:lpstr>RPP02.5.6._A</vt:lpstr>
      <vt:lpstr>RPP02.5.7._A</vt:lpstr>
      <vt:lpstr>RPP02.5.8._A</vt:lpstr>
      <vt:lpstr>RPP02.6._A</vt:lpstr>
      <vt:lpstr>RPP02.7.1._A</vt:lpstr>
      <vt:lpstr>RPP02.7.2._A</vt:lpstr>
      <vt:lpstr>RPP02.7.3._A</vt:lpstr>
      <vt:lpstr>RPP02.7.4._A</vt:lpstr>
      <vt:lpstr>RPP02.7.5._A</vt:lpstr>
      <vt:lpstr>RPP02.8._A</vt:lpstr>
      <vt:lpstr>RPP02.9._A</vt:lpstr>
      <vt:lpstr>RSP01.1._A</vt:lpstr>
      <vt:lpstr>RSP01.1._B</vt:lpstr>
      <vt:lpstr>RSP01.1._C</vt:lpstr>
      <vt:lpstr>RSP01.1._D</vt:lpstr>
      <vt:lpstr>RSP01.1._E</vt:lpstr>
      <vt:lpstr>RSP01.10._A</vt:lpstr>
      <vt:lpstr>RSP01.10._B</vt:lpstr>
      <vt:lpstr>RSP01.10._C</vt:lpstr>
      <vt:lpstr>RSP01.10._D</vt:lpstr>
      <vt:lpstr>RSP01.10._E</vt:lpstr>
      <vt:lpstr>RSP01.11._A</vt:lpstr>
      <vt:lpstr>RSP01.11._B</vt:lpstr>
      <vt:lpstr>RSP01.11._C</vt:lpstr>
      <vt:lpstr>RSP01.11._D</vt:lpstr>
      <vt:lpstr>RSP01.11._E</vt:lpstr>
      <vt:lpstr>RSP01.2._A</vt:lpstr>
      <vt:lpstr>RSP01.2._B</vt:lpstr>
      <vt:lpstr>RSP01.2._C</vt:lpstr>
      <vt:lpstr>RSP01.2._D</vt:lpstr>
      <vt:lpstr>RSP01.2._E</vt:lpstr>
      <vt:lpstr>RSP01.3._A</vt:lpstr>
      <vt:lpstr>RSP01.3._B</vt:lpstr>
      <vt:lpstr>RSP01.3._C</vt:lpstr>
      <vt:lpstr>RSP01.3._D</vt:lpstr>
      <vt:lpstr>RSP01.3._E</vt:lpstr>
      <vt:lpstr>RSP01.4._A</vt:lpstr>
      <vt:lpstr>RSP01.4._B</vt:lpstr>
      <vt:lpstr>RSP01.4._C</vt:lpstr>
      <vt:lpstr>RSP01.4._D</vt:lpstr>
      <vt:lpstr>RSP01.4._E</vt:lpstr>
      <vt:lpstr>RSP01.5._A</vt:lpstr>
      <vt:lpstr>RSP01.5._B</vt:lpstr>
      <vt:lpstr>RSP01.5._C</vt:lpstr>
      <vt:lpstr>RSP01.5._D</vt:lpstr>
      <vt:lpstr>RSP01.5._E</vt:lpstr>
      <vt:lpstr>RSP01.6._A</vt:lpstr>
      <vt:lpstr>RSP01.6._B</vt:lpstr>
      <vt:lpstr>RSP01.6._C</vt:lpstr>
      <vt:lpstr>RSP01.6._D</vt:lpstr>
      <vt:lpstr>RSP01.6._E</vt:lpstr>
      <vt:lpstr>RSP01.7._A</vt:lpstr>
      <vt:lpstr>RSP01.7._B</vt:lpstr>
      <vt:lpstr>RSP01.7._C</vt:lpstr>
      <vt:lpstr>RSP01.7._D</vt:lpstr>
      <vt:lpstr>RSP01.7._E</vt:lpstr>
      <vt:lpstr>RSP01.8._A</vt:lpstr>
      <vt:lpstr>RSP01.8._B</vt:lpstr>
      <vt:lpstr>RSP01.8._C</vt:lpstr>
      <vt:lpstr>RSP01.8._D</vt:lpstr>
      <vt:lpstr>RSP01.8._E</vt:lpstr>
      <vt:lpstr>RSP01.9._A</vt:lpstr>
      <vt:lpstr>RSP01.9._B</vt:lpstr>
      <vt:lpstr>RSP01.9._C</vt:lpstr>
      <vt:lpstr>RSP01.9._D</vt:lpstr>
      <vt:lpstr>RSP01.9._E</vt:lpstr>
      <vt:lpstr>RSP02.1._A</vt:lpstr>
      <vt:lpstr>RSP02.1._B</vt:lpstr>
      <vt:lpstr>RSP02.1._C</vt:lpstr>
      <vt:lpstr>RSP02.1._D</vt:lpstr>
      <vt:lpstr>RSP02.1._E</vt:lpstr>
      <vt:lpstr>RSP02.10._A</vt:lpstr>
      <vt:lpstr>RSP02.10._B</vt:lpstr>
      <vt:lpstr>RSP02.10._C</vt:lpstr>
      <vt:lpstr>RSP02.10._D</vt:lpstr>
      <vt:lpstr>RSP02.10._E</vt:lpstr>
      <vt:lpstr>RSP02.11._A</vt:lpstr>
      <vt:lpstr>RSP02.11._B</vt:lpstr>
      <vt:lpstr>RSP02.11._C</vt:lpstr>
      <vt:lpstr>RSP02.11._D</vt:lpstr>
      <vt:lpstr>RSP02.11._E</vt:lpstr>
      <vt:lpstr>RSP02.2._A</vt:lpstr>
      <vt:lpstr>RSP02.2._B</vt:lpstr>
      <vt:lpstr>RSP02.2._C</vt:lpstr>
      <vt:lpstr>RSP02.2._D</vt:lpstr>
      <vt:lpstr>RSP02.2._E</vt:lpstr>
      <vt:lpstr>RSP02.3._A</vt:lpstr>
      <vt:lpstr>RSP02.3._B</vt:lpstr>
      <vt:lpstr>RSP02.3._C</vt:lpstr>
      <vt:lpstr>RSP02.3._D</vt:lpstr>
      <vt:lpstr>RSP02.3._E</vt:lpstr>
      <vt:lpstr>RSP02.4._A</vt:lpstr>
      <vt:lpstr>RSP02.4._B</vt:lpstr>
      <vt:lpstr>RSP02.4._C</vt:lpstr>
      <vt:lpstr>RSP02.4._D</vt:lpstr>
      <vt:lpstr>RSP02.4._E</vt:lpstr>
      <vt:lpstr>RSP02.5._A</vt:lpstr>
      <vt:lpstr>RSP02.5._B</vt:lpstr>
      <vt:lpstr>RSP02.5._C</vt:lpstr>
      <vt:lpstr>RSP02.5._D</vt:lpstr>
      <vt:lpstr>RSP02.5._E</vt:lpstr>
      <vt:lpstr>RSP02.6._A</vt:lpstr>
      <vt:lpstr>RSP02.6._B</vt:lpstr>
      <vt:lpstr>RSP02.6._C</vt:lpstr>
      <vt:lpstr>RSP02.6._D</vt:lpstr>
      <vt:lpstr>RSP02.6._E</vt:lpstr>
      <vt:lpstr>RSP02.7._A</vt:lpstr>
      <vt:lpstr>RSP02.7._B</vt:lpstr>
      <vt:lpstr>RSP02.7._C</vt:lpstr>
      <vt:lpstr>RSP02.7._D</vt:lpstr>
      <vt:lpstr>RSP02.7._E</vt:lpstr>
      <vt:lpstr>RSP02.8._A</vt:lpstr>
      <vt:lpstr>RSP02.8._B</vt:lpstr>
      <vt:lpstr>RSP02.8._C</vt:lpstr>
      <vt:lpstr>RSP02.8._D</vt:lpstr>
      <vt:lpstr>RSP02.8._E</vt:lpstr>
      <vt:lpstr>RSP02.9._A</vt:lpstr>
      <vt:lpstr>RSP02.9._B</vt:lpstr>
      <vt:lpstr>RSP02.9._C</vt:lpstr>
      <vt:lpstr>RSP02.9._D</vt:lpstr>
      <vt:lpstr>RSP02.9._E</vt:lpstr>
      <vt:lpstr>RSP03.1._A</vt:lpstr>
      <vt:lpstr>RSP03.1._B</vt:lpstr>
      <vt:lpstr>RSP03.1._C</vt:lpstr>
      <vt:lpstr>RSP03.2._A</vt:lpstr>
      <vt:lpstr>RSP03.2._B</vt:lpstr>
      <vt:lpstr>RSP03.2._C</vt:lpstr>
      <vt:lpstr>RSP03.3._A</vt:lpstr>
      <vt:lpstr>RSP03.3._B</vt:lpstr>
      <vt:lpstr>RSP03.3._C</vt:lpstr>
      <vt:lpstr>RSP04.1._A</vt:lpstr>
      <vt:lpstr>RSP04.1._B</vt:lpstr>
      <vt:lpstr>RSP04.1.1._A</vt:lpstr>
      <vt:lpstr>RSP04.1.1._B</vt:lpstr>
      <vt:lpstr>RSP04.1.2._A</vt:lpstr>
      <vt:lpstr>RSP04.1.2._B</vt:lpstr>
      <vt:lpstr>RSP04.1.2.1._A</vt:lpstr>
      <vt:lpstr>RSP04.1.2.1._B</vt:lpstr>
      <vt:lpstr>RSP04.1.2.2._A</vt:lpstr>
      <vt:lpstr>RSP04.1.2.2._B</vt:lpstr>
      <vt:lpstr>RSP04.1.3._A</vt:lpstr>
      <vt:lpstr>RSP04.1.3._B</vt:lpstr>
      <vt:lpstr>RSP04.1.3.1._A</vt:lpstr>
      <vt:lpstr>RSP04.1.3.1._B</vt:lpstr>
      <vt:lpstr>RSP04.1.3.2._A</vt:lpstr>
      <vt:lpstr>RSP04.1.3.2._B</vt:lpstr>
      <vt:lpstr>RSP04.2._A</vt:lpstr>
      <vt:lpstr>RSP04.2._B</vt:lpstr>
      <vt:lpstr>RSP04.2.1._A</vt:lpstr>
      <vt:lpstr>RSP04.2.1._B</vt:lpstr>
      <vt:lpstr>RSP04.2.2._A</vt:lpstr>
      <vt:lpstr>RSP04.2.2._B</vt:lpstr>
      <vt:lpstr>RSP04.2.2.1._A</vt:lpstr>
      <vt:lpstr>RSP04.2.2.1._B</vt:lpstr>
      <vt:lpstr>RSP04.2.2.2._A</vt:lpstr>
      <vt:lpstr>RSP04.2.2.2._B</vt:lpstr>
      <vt:lpstr>RSP04.2.2.3._A</vt:lpstr>
      <vt:lpstr>RSP04.2.2.3._B</vt:lpstr>
      <vt:lpstr>RSP04.2.3._A</vt:lpstr>
      <vt:lpstr>RSP04.2.3._B</vt:lpstr>
      <vt:lpstr>RSP04.2.3.1._A</vt:lpstr>
      <vt:lpstr>RSP04.2.3.1._B</vt:lpstr>
      <vt:lpstr>RSP04.2.3.2._B</vt:lpstr>
      <vt:lpstr>RSP04.2.4._A</vt:lpstr>
      <vt:lpstr>RSP04.2.4._B</vt:lpstr>
      <vt:lpstr>RSP04.2.4.1._A</vt:lpstr>
      <vt:lpstr>RSP04.2.4.1._B</vt:lpstr>
      <vt:lpstr>RSP04.2.4.2._A</vt:lpstr>
      <vt:lpstr>RSP04.2.4.2._B</vt:lpstr>
      <vt:lpstr>RSP04.2.4.3._A</vt:lpstr>
      <vt:lpstr>RSP04.2.4.3._B</vt:lpstr>
      <vt:lpstr>RSP04.2.5._A</vt:lpstr>
      <vt:lpstr>RSP04.2.5._B</vt:lpstr>
      <vt:lpstr>RSP04.2.5.1._A</vt:lpstr>
      <vt:lpstr>RSP04.2.5.1._B</vt:lpstr>
      <vt:lpstr>RSP04.2.5.2._A</vt:lpstr>
      <vt:lpstr>RSP04.2.5.2._B</vt:lpstr>
      <vt:lpstr>RSP04.2.5.3._A</vt:lpstr>
      <vt:lpstr>RSP04.2.5.3._B</vt:lpstr>
      <vt:lpstr>RSP05.1._A</vt:lpstr>
      <vt:lpstr>RSP05.1._B</vt:lpstr>
      <vt:lpstr>RSP05.1.1._A</vt:lpstr>
      <vt:lpstr>RSP05.1.1._B</vt:lpstr>
      <vt:lpstr>RSP05.1.2._A</vt:lpstr>
      <vt:lpstr>RSP05.1.2._B</vt:lpstr>
      <vt:lpstr>RSP05.1.3._A</vt:lpstr>
      <vt:lpstr>RSP05.1.3._B</vt:lpstr>
      <vt:lpstr>RSP05.1.4._A</vt:lpstr>
      <vt:lpstr>RSP05.1.4._B</vt:lpstr>
      <vt:lpstr>RSP05.1.5._A</vt:lpstr>
      <vt:lpstr>RSP05.1.5._B</vt:lpstr>
      <vt:lpstr>RSP05.1.6._A</vt:lpstr>
      <vt:lpstr>RSP05.1.6._B</vt:lpstr>
      <vt:lpstr>RSP05.2._A</vt:lpstr>
      <vt:lpstr>RSP05.2._B</vt:lpstr>
      <vt:lpstr>RSP05.2.1._A</vt:lpstr>
      <vt:lpstr>RSP05.2.1._B</vt:lpstr>
      <vt:lpstr>RSP05.2.1.1._A</vt:lpstr>
      <vt:lpstr>RSP05.2.1.1._B</vt:lpstr>
      <vt:lpstr>RSP05.2.1.1.1._A</vt:lpstr>
      <vt:lpstr>RSP05.2.1.1.1._B</vt:lpstr>
      <vt:lpstr>RSP05.2.1.1.2._A</vt:lpstr>
      <vt:lpstr>RSP05.2.1.1.2._B</vt:lpstr>
      <vt:lpstr>RSP05.2.1.1.3._A</vt:lpstr>
      <vt:lpstr>RSP05.2.1.1.3._B</vt:lpstr>
      <vt:lpstr>RSP05.2.1.1.4._A</vt:lpstr>
      <vt:lpstr>RSP05.2.1.1.4._B</vt:lpstr>
      <vt:lpstr>RSP05.2.1.2._A</vt:lpstr>
      <vt:lpstr>RSP05.2.1.2._B</vt:lpstr>
      <vt:lpstr>RSP05.2.1.2.1._A</vt:lpstr>
      <vt:lpstr>RSP05.2.1.2.1._B</vt:lpstr>
      <vt:lpstr>RSP05.2.1.2.2._A</vt:lpstr>
      <vt:lpstr>RSP05.2.1.2.2._B</vt:lpstr>
      <vt:lpstr>RSP05.2.1.2.3._A</vt:lpstr>
      <vt:lpstr>RSP05.2.1.2.3._B</vt:lpstr>
      <vt:lpstr>RSP05.2.1.2.4._A</vt:lpstr>
      <vt:lpstr>RSP05.2.1.2.4._B</vt:lpstr>
      <vt:lpstr>RSP05.2.2._A</vt:lpstr>
      <vt:lpstr>RSP05.2.2._B</vt:lpstr>
      <vt:lpstr>RSP05.2.2.1._A</vt:lpstr>
      <vt:lpstr>RSP05.2.2.1._B</vt:lpstr>
      <vt:lpstr>RSP05.2.2.1.1._A</vt:lpstr>
      <vt:lpstr>RSP05.2.2.1.1._B</vt:lpstr>
      <vt:lpstr>RSP05.2.2.1.2._A</vt:lpstr>
      <vt:lpstr>RSP05.2.2.1.2._B</vt:lpstr>
      <vt:lpstr>RSP05.2.2.1.3._A</vt:lpstr>
      <vt:lpstr>RSP05.2.2.1.3._B</vt:lpstr>
      <vt:lpstr>RSP05.2.2.1.4._A</vt:lpstr>
      <vt:lpstr>RSP05.2.2.1.4._B</vt:lpstr>
      <vt:lpstr>RSP05.2.2.2._A</vt:lpstr>
      <vt:lpstr>RSP05.2.2.2._B</vt:lpstr>
      <vt:lpstr>RSP05.2.2.2.1._A</vt:lpstr>
      <vt:lpstr>RSP05.2.2.2.1._B</vt:lpstr>
      <vt:lpstr>RSP05.2.2.2.2._A</vt:lpstr>
      <vt:lpstr>RSP05.2.2.2.2._B</vt:lpstr>
      <vt:lpstr>RSP05.2.2.2.3._A</vt:lpstr>
      <vt:lpstr>RSP05.2.2.2.3._B</vt:lpstr>
      <vt:lpstr>RSP05.2.2.2.4._A</vt:lpstr>
      <vt:lpstr>RSP05.2.2.2.4._B</vt:lpstr>
      <vt:lpstr>RSP05.2.3._A</vt:lpstr>
      <vt:lpstr>RSP05.2.3._B</vt:lpstr>
      <vt:lpstr>RSP05.2.3.1._A</vt:lpstr>
      <vt:lpstr>RSP05.2.3.1._B</vt:lpstr>
      <vt:lpstr>RSP05.2.3.2._A</vt:lpstr>
      <vt:lpstr>RSP05.2.3.2._B</vt:lpstr>
      <vt:lpstr>RSP05.2.3.3._A</vt:lpstr>
      <vt:lpstr>RSP05.2.3.3._B</vt:lpstr>
      <vt:lpstr>RSP05.2.3.4._A</vt:lpstr>
      <vt:lpstr>RSP05.2.3.4._B</vt:lpstr>
      <vt:lpstr>RSP05.2.4._A</vt:lpstr>
      <vt:lpstr>RSP05.2.4._B</vt:lpstr>
      <vt:lpstr>RSP05.2.4.1._A</vt:lpstr>
      <vt:lpstr>RSP05.2.4.1._B</vt:lpstr>
      <vt:lpstr>RSP05.2.4.2._A</vt:lpstr>
      <vt:lpstr>RSP05.2.4.2._B</vt:lpstr>
      <vt:lpstr>RSP05.2.4.3._A</vt:lpstr>
      <vt:lpstr>RSP05.2.4.3._B</vt:lpstr>
      <vt:lpstr>RSP05.2.4.4._A</vt:lpstr>
      <vt:lpstr>RSP05.2.4.4._B</vt:lpstr>
      <vt:lpstr>RZS02.1._A</vt:lpstr>
      <vt:lpstr>RZS02.1.1._A</vt:lpstr>
      <vt:lpstr>RZS02.1.2._A</vt:lpstr>
      <vt:lpstr>RZS02.1.3._A</vt:lpstr>
      <vt:lpstr>RZS02.1.4._A</vt:lpstr>
      <vt:lpstr>RZS02.1.5._A</vt:lpstr>
      <vt:lpstr>RZS02.10._A</vt:lpstr>
      <vt:lpstr>RZS02.10.1._A</vt:lpstr>
      <vt:lpstr>RZS02.11._A</vt:lpstr>
      <vt:lpstr>RZS02.11.1._A</vt:lpstr>
      <vt:lpstr>RZS02.12._A</vt:lpstr>
      <vt:lpstr>RZS02.12.1._A</vt:lpstr>
      <vt:lpstr>RZS02.12.2._A</vt:lpstr>
      <vt:lpstr>RZS02.12.3._A</vt:lpstr>
      <vt:lpstr>RZS02.12.4._A</vt:lpstr>
      <vt:lpstr>RZS02.12.5._A</vt:lpstr>
      <vt:lpstr>RZS02.12.6._A</vt:lpstr>
      <vt:lpstr>RZS02.12.7._A</vt:lpstr>
      <vt:lpstr>RZS02.13._A</vt:lpstr>
      <vt:lpstr>RZS02.13.1._A</vt:lpstr>
      <vt:lpstr>RZS02.13.2._A</vt:lpstr>
      <vt:lpstr>RZS02.14._A</vt:lpstr>
      <vt:lpstr>RZS02.14.1._A</vt:lpstr>
      <vt:lpstr>RZS02.14.2._A</vt:lpstr>
      <vt:lpstr>RZS02.14.3._A</vt:lpstr>
      <vt:lpstr>RZS02.15._A</vt:lpstr>
      <vt:lpstr>RZS02.16._A</vt:lpstr>
      <vt:lpstr>RZS02.16.1._A</vt:lpstr>
      <vt:lpstr>RZS02.16.2._A</vt:lpstr>
      <vt:lpstr>RZS02.17._A</vt:lpstr>
      <vt:lpstr>RZS02.18._A</vt:lpstr>
      <vt:lpstr>RZS02.19._A</vt:lpstr>
      <vt:lpstr>RZS02.2._A</vt:lpstr>
      <vt:lpstr>RZS02.2.1._A</vt:lpstr>
      <vt:lpstr>RZS02.2.2._A</vt:lpstr>
      <vt:lpstr>RZS02.2.3._A</vt:lpstr>
      <vt:lpstr>RZS02.20._A</vt:lpstr>
      <vt:lpstr>RZS02.3._A</vt:lpstr>
      <vt:lpstr>RZS02.4._A</vt:lpstr>
      <vt:lpstr>RZS02.5._A</vt:lpstr>
      <vt:lpstr>RZS02.5.1._A</vt:lpstr>
      <vt:lpstr>RZS02.5.2._A</vt:lpstr>
      <vt:lpstr>RZS02.6._A</vt:lpstr>
      <vt:lpstr>RZS02.6.1._A</vt:lpstr>
      <vt:lpstr>RZS02.6.2._A</vt:lpstr>
      <vt:lpstr>RZS02.6.3._A</vt:lpstr>
      <vt:lpstr>RZS02.6.4._A</vt:lpstr>
      <vt:lpstr>RZS02.6.5._A</vt:lpstr>
      <vt:lpstr>RZS02.7._A</vt:lpstr>
      <vt:lpstr>RZS02.7.1._A</vt:lpstr>
      <vt:lpstr>RZS02.8._A</vt:lpstr>
      <vt:lpstr>RZS02.9._A</vt:lpstr>
      <vt:lpstr>ST01.10._A</vt:lpstr>
      <vt:lpstr>ST01.10._B</vt:lpstr>
      <vt:lpstr>ST01.10._C</vt:lpstr>
      <vt:lpstr>ST01.10._D</vt:lpstr>
      <vt:lpstr>ST01.10._E</vt:lpstr>
      <vt:lpstr>ST01.10._F</vt:lpstr>
      <vt:lpstr>ST01.10._G</vt:lpstr>
      <vt:lpstr>ST01.11._A</vt:lpstr>
      <vt:lpstr>ST01.11._B</vt:lpstr>
      <vt:lpstr>ST01.11._C</vt:lpstr>
      <vt:lpstr>ST01.11._D</vt:lpstr>
      <vt:lpstr>ST01.11._E</vt:lpstr>
      <vt:lpstr>ST01.11._F</vt:lpstr>
      <vt:lpstr>ST01.11._G</vt:lpstr>
      <vt:lpstr>ST01.12._A</vt:lpstr>
      <vt:lpstr>ST01.12._B</vt:lpstr>
      <vt:lpstr>ST01.12._C</vt:lpstr>
      <vt:lpstr>ST01.12._D</vt:lpstr>
      <vt:lpstr>ST01.12._E</vt:lpstr>
      <vt:lpstr>ST01.12._F</vt:lpstr>
      <vt:lpstr>ST01.12._G</vt:lpstr>
      <vt:lpstr>ST01.14._A</vt:lpstr>
      <vt:lpstr>ST01.14._B</vt:lpstr>
      <vt:lpstr>ST01.14._C</vt:lpstr>
      <vt:lpstr>ST01.14._D</vt:lpstr>
      <vt:lpstr>ST01.14._E</vt:lpstr>
      <vt:lpstr>ST01.14._F</vt:lpstr>
      <vt:lpstr>ST01.14._G</vt:lpstr>
      <vt:lpstr>ST01.15._A</vt:lpstr>
      <vt:lpstr>ST01.15._B</vt:lpstr>
      <vt:lpstr>ST01.15._C</vt:lpstr>
      <vt:lpstr>ST01.15._D</vt:lpstr>
      <vt:lpstr>ST01.15._E</vt:lpstr>
      <vt:lpstr>ST01.15._F</vt:lpstr>
      <vt:lpstr>ST01.15._G</vt:lpstr>
      <vt:lpstr>ST01.16._A</vt:lpstr>
      <vt:lpstr>ST01.16._B</vt:lpstr>
      <vt:lpstr>ST01.16._C</vt:lpstr>
      <vt:lpstr>ST01.16._D</vt:lpstr>
      <vt:lpstr>ST01.16._E</vt:lpstr>
      <vt:lpstr>ST01.16._F</vt:lpstr>
      <vt:lpstr>ST01.16._G</vt:lpstr>
      <vt:lpstr>ST01.17._A</vt:lpstr>
      <vt:lpstr>ST01.17._B</vt:lpstr>
      <vt:lpstr>ST01.17._C</vt:lpstr>
      <vt:lpstr>ST01.17._D</vt:lpstr>
      <vt:lpstr>ST01.17._E</vt:lpstr>
      <vt:lpstr>ST01.17._F</vt:lpstr>
      <vt:lpstr>ST01.17._G</vt:lpstr>
      <vt:lpstr>ST01.18._A</vt:lpstr>
      <vt:lpstr>ST01.18._B</vt:lpstr>
      <vt:lpstr>ST01.18._C</vt:lpstr>
      <vt:lpstr>ST01.18._D</vt:lpstr>
      <vt:lpstr>ST01.18._E</vt:lpstr>
      <vt:lpstr>ST01.18._F</vt:lpstr>
      <vt:lpstr>ST01.18._G</vt:lpstr>
      <vt:lpstr>ST01.2._A</vt:lpstr>
      <vt:lpstr>ST01.2._B</vt:lpstr>
      <vt:lpstr>ST01.2._C</vt:lpstr>
      <vt:lpstr>ST01.2._D</vt:lpstr>
      <vt:lpstr>ST01.2._E</vt:lpstr>
      <vt:lpstr>ST01.2._F</vt:lpstr>
      <vt:lpstr>ST01.2._G</vt:lpstr>
      <vt:lpstr>ST01.20._A</vt:lpstr>
      <vt:lpstr>ST01.20._B</vt:lpstr>
      <vt:lpstr>ST01.20._C</vt:lpstr>
      <vt:lpstr>ST01.20._D</vt:lpstr>
      <vt:lpstr>ST01.20._E</vt:lpstr>
      <vt:lpstr>ST01.20._F</vt:lpstr>
      <vt:lpstr>ST01.20._G</vt:lpstr>
      <vt:lpstr>ST01.21._A</vt:lpstr>
      <vt:lpstr>ST01.21._B</vt:lpstr>
      <vt:lpstr>ST01.21._C</vt:lpstr>
      <vt:lpstr>ST01.21._D</vt:lpstr>
      <vt:lpstr>ST01.21._E</vt:lpstr>
      <vt:lpstr>ST01.21._F</vt:lpstr>
      <vt:lpstr>ST01.21._G</vt:lpstr>
      <vt:lpstr>ST01.3._A</vt:lpstr>
      <vt:lpstr>ST01.3._B</vt:lpstr>
      <vt:lpstr>ST01.3._C</vt:lpstr>
      <vt:lpstr>ST01.3._D</vt:lpstr>
      <vt:lpstr>ST01.3._E</vt:lpstr>
      <vt:lpstr>ST01.3._F</vt:lpstr>
      <vt:lpstr>ST01.3._G</vt:lpstr>
      <vt:lpstr>ST01.4._A</vt:lpstr>
      <vt:lpstr>ST01.4._B</vt:lpstr>
      <vt:lpstr>ST01.4._C</vt:lpstr>
      <vt:lpstr>ST01.4._D</vt:lpstr>
      <vt:lpstr>ST01.4._E</vt:lpstr>
      <vt:lpstr>ST01.4._F</vt:lpstr>
      <vt:lpstr>ST01.4._G</vt:lpstr>
      <vt:lpstr>ST01.5._A</vt:lpstr>
      <vt:lpstr>ST01.5._B</vt:lpstr>
      <vt:lpstr>ST01.5._C</vt:lpstr>
      <vt:lpstr>ST01.5._D</vt:lpstr>
      <vt:lpstr>ST01.5._E</vt:lpstr>
      <vt:lpstr>ST01.5._F</vt:lpstr>
      <vt:lpstr>ST01.5._G</vt:lpstr>
      <vt:lpstr>ST01.6._A</vt:lpstr>
      <vt:lpstr>ST01.6._B</vt:lpstr>
      <vt:lpstr>ST01.6._C</vt:lpstr>
      <vt:lpstr>ST01.6._D</vt:lpstr>
      <vt:lpstr>ST01.6._E</vt:lpstr>
      <vt:lpstr>ST01.6._F</vt:lpstr>
      <vt:lpstr>ST01.6._G</vt:lpstr>
      <vt:lpstr>ST01.8._A</vt:lpstr>
      <vt:lpstr>ST01.8._B</vt:lpstr>
      <vt:lpstr>ST01.8._C</vt:lpstr>
      <vt:lpstr>ST01.8._D</vt:lpstr>
      <vt:lpstr>ST01.8._E</vt:lpstr>
      <vt:lpstr>ST01.8._F</vt:lpstr>
      <vt:lpstr>ST01.8._G</vt:lpstr>
      <vt:lpstr>ST01.9._A</vt:lpstr>
      <vt:lpstr>ST01.9._B</vt:lpstr>
      <vt:lpstr>ST01.9._C</vt:lpstr>
      <vt:lpstr>ST01.9._D</vt:lpstr>
      <vt:lpstr>ST01.9._E</vt:lpstr>
      <vt:lpstr>ST01.9._F</vt:lpstr>
      <vt:lpstr>ST01.9._G</vt:lpstr>
      <vt:lpstr>ST02.1._A</vt:lpstr>
      <vt:lpstr>ST02.2._A</vt:lpstr>
      <vt:lpstr>ST02.2.1._A</vt:lpstr>
      <vt:lpstr>ST02.2.2._A</vt:lpstr>
      <vt:lpstr>ST02.2.3._A</vt:lpstr>
      <vt:lpstr>ST02.2.4._A</vt:lpstr>
      <vt:lpstr>ST02.2.5._A</vt:lpstr>
      <vt:lpstr>ST02.2.6._A</vt:lpstr>
      <vt:lpstr>ST03.2._A</vt:lpstr>
      <vt:lpstr>ST03.3._A</vt:lpstr>
      <vt:lpstr>ST03.4._A</vt:lpstr>
      <vt:lpstr>ST03.5._A</vt:lpstr>
      <vt:lpstr>ST03.6._A</vt:lpstr>
      <vt:lpstr>ST03.7._A</vt:lpstr>
      <vt:lpstr>ST03.8._A</vt:lpstr>
      <vt:lpstr>WK01.1._A</vt:lpstr>
      <vt:lpstr>WK01.1._B</vt:lpstr>
      <vt:lpstr>WK01.1.1._A</vt:lpstr>
      <vt:lpstr>WK01.1.1._B</vt:lpstr>
      <vt:lpstr>WK01.1.2._A</vt:lpstr>
      <vt:lpstr>WK01.1.2._B</vt:lpstr>
      <vt:lpstr>WK01.1.3._A</vt:lpstr>
      <vt:lpstr>WK01.1.3._B</vt:lpstr>
      <vt:lpstr>WK01.1.3.1._A</vt:lpstr>
      <vt:lpstr>WK01.1.3.1._B</vt:lpstr>
      <vt:lpstr>WK01.1.3.2._A</vt:lpstr>
      <vt:lpstr>WK01.1.3.2._B</vt:lpstr>
      <vt:lpstr>WK01.1.3.3._A</vt:lpstr>
      <vt:lpstr>WK01.1.3.3._B</vt:lpstr>
      <vt:lpstr>WK01.1.4._A</vt:lpstr>
      <vt:lpstr>WK01.1.4._B</vt:lpstr>
      <vt:lpstr>WK01.1.5._A</vt:lpstr>
      <vt:lpstr>WK01.1.5._B</vt:lpstr>
      <vt:lpstr>WK01.1.6._A</vt:lpstr>
      <vt:lpstr>WK01.1.6._B</vt:lpstr>
      <vt:lpstr>WK01.10._A</vt:lpstr>
      <vt:lpstr>WK01.10._B</vt:lpstr>
      <vt:lpstr>WK01.11._A</vt:lpstr>
      <vt:lpstr>WK01.11._B</vt:lpstr>
      <vt:lpstr>WK01.12._A</vt:lpstr>
      <vt:lpstr>WK01.12._B</vt:lpstr>
      <vt:lpstr>WK01.13._A</vt:lpstr>
      <vt:lpstr>WK01.13._B</vt:lpstr>
      <vt:lpstr>WK01.14._A</vt:lpstr>
      <vt:lpstr>WK01.14._B</vt:lpstr>
      <vt:lpstr>WK01.15._A</vt:lpstr>
      <vt:lpstr>WK01.15._B</vt:lpstr>
      <vt:lpstr>WK01.16._A</vt:lpstr>
      <vt:lpstr>WK01.16._B</vt:lpstr>
      <vt:lpstr>WK01.17._B</vt:lpstr>
      <vt:lpstr>WK01.18._B</vt:lpstr>
      <vt:lpstr>WK01.2._A</vt:lpstr>
      <vt:lpstr>WK01.2._B</vt:lpstr>
      <vt:lpstr>WK01.2.1._A</vt:lpstr>
      <vt:lpstr>WK01.2.1._B</vt:lpstr>
      <vt:lpstr>WK01.2.2._A</vt:lpstr>
      <vt:lpstr>WK01.2.2._B</vt:lpstr>
      <vt:lpstr>WK01.2.3._A</vt:lpstr>
      <vt:lpstr>WK01.2.3._B</vt:lpstr>
      <vt:lpstr>WK01.2.4._A</vt:lpstr>
      <vt:lpstr>WK01.2.4._B</vt:lpstr>
      <vt:lpstr>WK01.2.5._A</vt:lpstr>
      <vt:lpstr>WK01.2.5._B</vt:lpstr>
      <vt:lpstr>WK01.2.6._A</vt:lpstr>
      <vt:lpstr>WK01.2.6._B</vt:lpstr>
      <vt:lpstr>WK01.2.7._A</vt:lpstr>
      <vt:lpstr>WK01.2.7._B</vt:lpstr>
      <vt:lpstr>WK01.2.8._A</vt:lpstr>
      <vt:lpstr>WK01.2.8._B</vt:lpstr>
      <vt:lpstr>WK01.3._A</vt:lpstr>
      <vt:lpstr>WK01.3._B</vt:lpstr>
      <vt:lpstr>WK01.3.1._A</vt:lpstr>
      <vt:lpstr>WK01.3.1._B</vt:lpstr>
      <vt:lpstr>WK01.3.2._A</vt:lpstr>
      <vt:lpstr>WK01.3.2._B</vt:lpstr>
      <vt:lpstr>WK01.4._A</vt:lpstr>
      <vt:lpstr>WK01.4._B</vt:lpstr>
      <vt:lpstr>WK01.4.1._A</vt:lpstr>
      <vt:lpstr>WK01.4.1._B</vt:lpstr>
      <vt:lpstr>WK01.4.2._A</vt:lpstr>
      <vt:lpstr>WK01.4.2._B</vt:lpstr>
      <vt:lpstr>WK01.4.3._A</vt:lpstr>
      <vt:lpstr>WK01.4.3._B</vt:lpstr>
      <vt:lpstr>WK01.4.4._A</vt:lpstr>
      <vt:lpstr>WK01.4.4._B</vt:lpstr>
      <vt:lpstr>WK01.4.5._A</vt:lpstr>
      <vt:lpstr>WK01.4.5._B</vt:lpstr>
      <vt:lpstr>WK01.5._A</vt:lpstr>
      <vt:lpstr>WK01.5._B</vt:lpstr>
      <vt:lpstr>WK01.5.1._A</vt:lpstr>
      <vt:lpstr>WK01.5.1._B</vt:lpstr>
      <vt:lpstr>WK01.6._A</vt:lpstr>
      <vt:lpstr>WK01.6._B</vt:lpstr>
      <vt:lpstr>WK01.7._A</vt:lpstr>
      <vt:lpstr>WK01.7._B</vt:lpstr>
      <vt:lpstr>WK01.7.1._A</vt:lpstr>
      <vt:lpstr>WK01.7.1._B</vt:lpstr>
      <vt:lpstr>WK01.8._A</vt:lpstr>
      <vt:lpstr>WK01.8._B</vt:lpstr>
      <vt:lpstr>WK01.8.1._A</vt:lpstr>
      <vt:lpstr>WK01.8.1._B</vt:lpstr>
      <vt:lpstr>WK01.9._A</vt:lpstr>
      <vt:lpstr>WK01.9._B</vt:lpstr>
      <vt:lpstr>WK01.9.1._A</vt:lpstr>
      <vt:lpstr>WK01.9.1._B</vt:lpstr>
      <vt:lpstr>WK02.1._A</vt:lpstr>
      <vt:lpstr>WK02.1._B</vt:lpstr>
      <vt:lpstr>WK02.1._C</vt:lpstr>
      <vt:lpstr>WK02.1._D</vt:lpstr>
      <vt:lpstr>WK02.1._E</vt:lpstr>
      <vt:lpstr>WK02.1._F</vt:lpstr>
      <vt:lpstr>WK02.2._A</vt:lpstr>
      <vt:lpstr>WK02.2._B</vt:lpstr>
      <vt:lpstr>WK02.2._C</vt:lpstr>
      <vt:lpstr>WK02.2._D</vt:lpstr>
      <vt:lpstr>WK02.2._E</vt:lpstr>
      <vt:lpstr>WK02.2._F</vt:lpstr>
      <vt:lpstr>WK02.3._A</vt:lpstr>
      <vt:lpstr>WK02.3._B</vt:lpstr>
      <vt:lpstr>WK02.3._C</vt:lpstr>
      <vt:lpstr>WK02.3._D</vt:lpstr>
      <vt:lpstr>WK02.3._E</vt:lpstr>
      <vt:lpstr>WK02.3._F</vt:lpstr>
      <vt:lpstr>WK02.4._A</vt:lpstr>
      <vt:lpstr>WK02.4._B</vt:lpstr>
      <vt:lpstr>WK02.4._C</vt:lpstr>
      <vt:lpstr>WK02.4._D</vt:lpstr>
      <vt:lpstr>WK02.4._E</vt:lpstr>
      <vt:lpstr>WK02.4._F</vt:lpstr>
      <vt:lpstr>WK02.5._A</vt:lpstr>
      <vt:lpstr>WK02.5._B</vt:lpstr>
      <vt:lpstr>WK02.5._C</vt:lpstr>
      <vt:lpstr>WK02.5._D</vt:lpstr>
      <vt:lpstr>WK02.5._E</vt:lpstr>
      <vt:lpstr>WK02.5._F</vt:lpstr>
      <vt:lpstr>WK03.1._A</vt:lpstr>
      <vt:lpstr>WK03.1._B</vt:lpstr>
      <vt:lpstr>WK03.1._C</vt:lpstr>
      <vt:lpstr>WK03.2._A</vt:lpstr>
      <vt:lpstr>WK03.2._B</vt:lpstr>
      <vt:lpstr>WK03.2._C</vt:lpstr>
      <vt:lpstr>WK03.3._A</vt:lpstr>
      <vt:lpstr>WK03.3._B</vt:lpstr>
      <vt:lpstr>WK03.3._C</vt:lpstr>
      <vt:lpstr>WK03.4._A</vt:lpstr>
      <vt:lpstr>WK03.4._B</vt:lpstr>
      <vt:lpstr>WK03.4._C</vt:lpstr>
      <vt:lpstr>WK03.5._A</vt:lpstr>
      <vt:lpstr>WK03.5._B</vt:lpstr>
      <vt:lpstr>WK03.5._C</vt:lpstr>
      <vt:lpstr>WK03.6._A</vt:lpstr>
      <vt:lpstr>WK03.6._B</vt:lpstr>
      <vt:lpstr>WK03.6._C</vt:lpstr>
      <vt:lpstr>WK03.7._D</vt:lpstr>
      <vt:lpstr>WK03.8._D</vt:lpstr>
      <vt:lpstr>WNIP01.10._A</vt:lpstr>
      <vt:lpstr>WNIP01.10._B</vt:lpstr>
      <vt:lpstr>WNIP01.10._C</vt:lpstr>
      <vt:lpstr>WNIP01.10._D</vt:lpstr>
      <vt:lpstr>WNIP01.11._A</vt:lpstr>
      <vt:lpstr>WNIP01.11._B</vt:lpstr>
      <vt:lpstr>WNIP01.11._C</vt:lpstr>
      <vt:lpstr>WNIP01.11._D</vt:lpstr>
      <vt:lpstr>WNIP01.12._A</vt:lpstr>
      <vt:lpstr>WNIP01.12._B</vt:lpstr>
      <vt:lpstr>WNIP01.12._C</vt:lpstr>
      <vt:lpstr>WNIP01.12._D</vt:lpstr>
      <vt:lpstr>WNIP01.14._A</vt:lpstr>
      <vt:lpstr>WNIP01.14._B</vt:lpstr>
      <vt:lpstr>WNIP01.14._C</vt:lpstr>
      <vt:lpstr>WNIP01.14._D</vt:lpstr>
      <vt:lpstr>WNIP01.15._A</vt:lpstr>
      <vt:lpstr>WNIP01.15._B</vt:lpstr>
      <vt:lpstr>WNIP01.15._C</vt:lpstr>
      <vt:lpstr>WNIP01.15._D</vt:lpstr>
      <vt:lpstr>WNIP01.16._A</vt:lpstr>
      <vt:lpstr>WNIP01.16._B</vt:lpstr>
      <vt:lpstr>WNIP01.16._C</vt:lpstr>
      <vt:lpstr>WNIP01.16._D</vt:lpstr>
      <vt:lpstr>WNIP01.17._A</vt:lpstr>
      <vt:lpstr>WNIP01.17._B</vt:lpstr>
      <vt:lpstr>WNIP01.17._C</vt:lpstr>
      <vt:lpstr>WNIP01.17._D</vt:lpstr>
      <vt:lpstr>WNIP01.18._A</vt:lpstr>
      <vt:lpstr>WNIP01.18._B</vt:lpstr>
      <vt:lpstr>WNIP01.18._C</vt:lpstr>
      <vt:lpstr>WNIP01.18._D</vt:lpstr>
      <vt:lpstr>WNIP01.2._A</vt:lpstr>
      <vt:lpstr>WNIP01.2._B</vt:lpstr>
      <vt:lpstr>WNIP01.2._C</vt:lpstr>
      <vt:lpstr>WNIP01.2._D</vt:lpstr>
      <vt:lpstr>WNIP01.20._A</vt:lpstr>
      <vt:lpstr>WNIP01.20._B</vt:lpstr>
      <vt:lpstr>WNIP01.20._C</vt:lpstr>
      <vt:lpstr>WNIP01.20._D</vt:lpstr>
      <vt:lpstr>WNIP01.21._A</vt:lpstr>
      <vt:lpstr>WNIP01.21._B</vt:lpstr>
      <vt:lpstr>WNIP01.21._C</vt:lpstr>
      <vt:lpstr>WNIP01.21._D</vt:lpstr>
      <vt:lpstr>WNIP01.3._A</vt:lpstr>
      <vt:lpstr>WNIP01.3._B</vt:lpstr>
      <vt:lpstr>WNIP01.3._C</vt:lpstr>
      <vt:lpstr>WNIP01.3._D</vt:lpstr>
      <vt:lpstr>WNIP01.4._A</vt:lpstr>
      <vt:lpstr>WNIP01.4._B</vt:lpstr>
      <vt:lpstr>WNIP01.4._C</vt:lpstr>
      <vt:lpstr>WNIP01.4._D</vt:lpstr>
      <vt:lpstr>WNIP01.5._A</vt:lpstr>
      <vt:lpstr>WNIP01.5._B</vt:lpstr>
      <vt:lpstr>WNIP01.5._C</vt:lpstr>
      <vt:lpstr>WNIP01.5._D</vt:lpstr>
      <vt:lpstr>WNIP01.6._A</vt:lpstr>
      <vt:lpstr>WNIP01.6._B</vt:lpstr>
      <vt:lpstr>WNIP01.6._C</vt:lpstr>
      <vt:lpstr>WNIP01.6._D</vt:lpstr>
      <vt:lpstr>WNIP01.8._A</vt:lpstr>
      <vt:lpstr>WNIP01.8._B</vt:lpstr>
      <vt:lpstr>WNIP01.8._C</vt:lpstr>
      <vt:lpstr>WNIP01.8._D</vt:lpstr>
      <vt:lpstr>WNIP01.9._A</vt:lpstr>
      <vt:lpstr>WNIP01.9._B</vt:lpstr>
      <vt:lpstr>WNIP01.9._C</vt:lpstr>
      <vt:lpstr>WNIP01.9._D</vt:lpstr>
      <vt:lpstr>WNIP02.1._A</vt:lpstr>
      <vt:lpstr>ZAB01.1._A</vt:lpstr>
      <vt:lpstr>ZAB01.1._B</vt:lpstr>
      <vt:lpstr>ZAB01.1._C</vt:lpstr>
      <vt:lpstr>ZAB01.1._D</vt:lpstr>
      <vt:lpstr>ZAB01.1._E</vt:lpstr>
      <vt:lpstr>ZAB01.1.1._A</vt:lpstr>
      <vt:lpstr>ZAB01.1.1._B</vt:lpstr>
      <vt:lpstr>ZAB01.1.1._C</vt:lpstr>
      <vt:lpstr>ZAB01.1.1._D</vt:lpstr>
      <vt:lpstr>ZAB01.1.1._E</vt:lpstr>
      <vt:lpstr>ZAB01.1.2._A</vt:lpstr>
      <vt:lpstr>ZAB01.1.2._B</vt:lpstr>
      <vt:lpstr>ZAB01.1.2._C</vt:lpstr>
      <vt:lpstr>ZAB01.1.2._D</vt:lpstr>
      <vt:lpstr>ZAB01.1.2._E</vt:lpstr>
      <vt:lpstr>ZAB01.2._A</vt:lpstr>
      <vt:lpstr>ZAB01.2._B</vt:lpstr>
      <vt:lpstr>ZAB01.2._C</vt:lpstr>
      <vt:lpstr>ZAB01.2._D</vt:lpstr>
      <vt:lpstr>ZAB01.2._E</vt:lpstr>
      <vt:lpstr>ZAB01.3._A</vt:lpstr>
      <vt:lpstr>ZAB01.3._B</vt:lpstr>
      <vt:lpstr>ZAB01.3._C</vt:lpstr>
      <vt:lpstr>ZAB01.3._D</vt:lpstr>
      <vt:lpstr>ZAB01.3._E</vt:lpstr>
      <vt:lpstr>ZAB01.4._A</vt:lpstr>
      <vt:lpstr>ZAB01.4._B</vt:lpstr>
      <vt:lpstr>ZAB01.4._C</vt:lpstr>
      <vt:lpstr>ZAB01.4._D</vt:lpstr>
      <vt:lpstr>ZAB01.4._E</vt:lpstr>
      <vt:lpstr>ZAB01.5._A</vt:lpstr>
      <vt:lpstr>ZAB01.5._B</vt:lpstr>
      <vt:lpstr>ZAB01.5._C</vt:lpstr>
      <vt:lpstr>ZAB01.5._D</vt:lpstr>
      <vt:lpstr>ZAB01.5._E</vt:lpstr>
      <vt:lpstr>ZAB01.6._A</vt:lpstr>
      <vt:lpstr>ZAB01.6._B</vt:lpstr>
      <vt:lpstr>ZAB01.6._C</vt:lpstr>
      <vt:lpstr>ZAB01.6._D</vt:lpstr>
      <vt:lpstr>ZAB01.6._E</vt:lpstr>
      <vt:lpstr>ZAB01.7._A</vt:lpstr>
      <vt:lpstr>ZAB01.7._B</vt:lpstr>
      <vt:lpstr>ZAB01.7._C</vt:lpstr>
      <vt:lpstr>ZAB01.7._D</vt:lpstr>
      <vt:lpstr>ZAB01.7._E</vt:lpstr>
      <vt:lpstr>ZAB02.1._A</vt:lpstr>
      <vt:lpstr>ZAB02.1._B</vt:lpstr>
      <vt:lpstr>ZAB02.1._C</vt:lpstr>
      <vt:lpstr>ZAB02.1.1._A</vt:lpstr>
      <vt:lpstr>ZAB02.1.1._B</vt:lpstr>
      <vt:lpstr>ZAB02.1.1._C</vt:lpstr>
      <vt:lpstr>ZAB02.1.2._A</vt:lpstr>
      <vt:lpstr>ZAB02.1.2._B</vt:lpstr>
      <vt:lpstr>ZAB02.1.2._C</vt:lpstr>
      <vt:lpstr>ZAB02.1.3._A</vt:lpstr>
      <vt:lpstr>ZAB02.1.3._B</vt:lpstr>
      <vt:lpstr>ZAB02.1.3._C</vt:lpstr>
      <vt:lpstr>ZAB02.2._A</vt:lpstr>
      <vt:lpstr>ZAB02.2._B</vt:lpstr>
      <vt:lpstr>ZAB02.2._C</vt:lpstr>
      <vt:lpstr>ZAB02.3._A</vt:lpstr>
      <vt:lpstr>ZAB02.3._B</vt:lpstr>
      <vt:lpstr>ZAB02.3._C</vt:lpstr>
      <vt:lpstr>ZAB03.1._A</vt:lpstr>
      <vt:lpstr>ZAB03.1._B</vt:lpstr>
      <vt:lpstr>ZAB03.2._A</vt:lpstr>
      <vt:lpstr>ZAB03.2._B</vt:lpstr>
      <vt:lpstr>ZAB03.3._A</vt:lpstr>
      <vt:lpstr>ZAB03.3._B</vt:lpstr>
      <vt:lpstr>ZAB03.4._A</vt:lpstr>
      <vt:lpstr>ZAB03.4._B</vt:lpstr>
      <vt:lpstr>ZAB03.5._A</vt:lpstr>
      <vt:lpstr>ZAB03.5._B</vt:lpstr>
      <vt:lpstr>ZAB03.6._A</vt:lpstr>
      <vt:lpstr>ZAB03.6._B</vt:lpstr>
      <vt:lpstr>ZF01.1._A</vt:lpstr>
      <vt:lpstr>ZF01.1._AA</vt:lpstr>
      <vt:lpstr>ZF01.1._B</vt:lpstr>
      <vt:lpstr>ZF01.1._C</vt:lpstr>
      <vt:lpstr>ZF01.1._D</vt:lpstr>
      <vt:lpstr>ZF01.1._E</vt:lpstr>
      <vt:lpstr>ZF01.1._F</vt:lpstr>
      <vt:lpstr>ZF01.1._G</vt:lpstr>
      <vt:lpstr>ZF01.1._H</vt:lpstr>
      <vt:lpstr>ZF01.1._I</vt:lpstr>
      <vt:lpstr>ZF01.1._J</vt:lpstr>
      <vt:lpstr>ZF01.1._K</vt:lpstr>
      <vt:lpstr>ZF01.1._L</vt:lpstr>
      <vt:lpstr>ZF01.1._M</vt:lpstr>
      <vt:lpstr>ZF01.1._N</vt:lpstr>
      <vt:lpstr>ZF01.1._O</vt:lpstr>
      <vt:lpstr>ZF01.1._P</vt:lpstr>
      <vt:lpstr>ZF01.1._R</vt:lpstr>
      <vt:lpstr>ZF01.1._S</vt:lpstr>
      <vt:lpstr>ZF01.1._T</vt:lpstr>
      <vt:lpstr>ZF01.1._U</vt:lpstr>
      <vt:lpstr>ZF01.1._V</vt:lpstr>
      <vt:lpstr>ZF01.1._W</vt:lpstr>
      <vt:lpstr>ZF01.1._X</vt:lpstr>
      <vt:lpstr>ZF01.1._Y</vt:lpstr>
      <vt:lpstr>ZF01.1._Z</vt:lpstr>
      <vt:lpstr>ZF01.10._A</vt:lpstr>
      <vt:lpstr>ZF01.10._AA</vt:lpstr>
      <vt:lpstr>ZF01.10._B</vt:lpstr>
      <vt:lpstr>ZF01.10._C</vt:lpstr>
      <vt:lpstr>ZF01.10._D</vt:lpstr>
      <vt:lpstr>ZF01.10._E</vt:lpstr>
      <vt:lpstr>ZF01.10._F</vt:lpstr>
      <vt:lpstr>ZF01.10._G</vt:lpstr>
      <vt:lpstr>ZF01.10._H</vt:lpstr>
      <vt:lpstr>ZF01.10._I</vt:lpstr>
      <vt:lpstr>ZF01.10._J</vt:lpstr>
      <vt:lpstr>ZF01.10._K</vt:lpstr>
      <vt:lpstr>ZF01.10._L</vt:lpstr>
      <vt:lpstr>ZF01.10._M</vt:lpstr>
      <vt:lpstr>ZF01.10._N</vt:lpstr>
      <vt:lpstr>ZF01.10._O</vt:lpstr>
      <vt:lpstr>ZF01.10._P</vt:lpstr>
      <vt:lpstr>ZF01.10._R</vt:lpstr>
      <vt:lpstr>ZF01.10._S</vt:lpstr>
      <vt:lpstr>ZF01.10._T</vt:lpstr>
      <vt:lpstr>ZF01.10._U</vt:lpstr>
      <vt:lpstr>ZF01.10._V</vt:lpstr>
      <vt:lpstr>ZF01.10._W</vt:lpstr>
      <vt:lpstr>ZF01.10._X</vt:lpstr>
      <vt:lpstr>ZF01.10._Y</vt:lpstr>
      <vt:lpstr>ZF01.10._Z</vt:lpstr>
      <vt:lpstr>ZF01.2._A</vt:lpstr>
      <vt:lpstr>ZF01.2._AA</vt:lpstr>
      <vt:lpstr>ZF01.2._B</vt:lpstr>
      <vt:lpstr>ZF01.2._C</vt:lpstr>
      <vt:lpstr>ZF01.2._D</vt:lpstr>
      <vt:lpstr>ZF01.2._E</vt:lpstr>
      <vt:lpstr>ZF01.2._F</vt:lpstr>
      <vt:lpstr>ZF01.2._G</vt:lpstr>
      <vt:lpstr>ZF01.2._H</vt:lpstr>
      <vt:lpstr>ZF01.2._I</vt:lpstr>
      <vt:lpstr>ZF01.2._J</vt:lpstr>
      <vt:lpstr>ZF01.2._K</vt:lpstr>
      <vt:lpstr>ZF01.2._L</vt:lpstr>
      <vt:lpstr>ZF01.2._M</vt:lpstr>
      <vt:lpstr>ZF01.2._N</vt:lpstr>
      <vt:lpstr>ZF01.2._O</vt:lpstr>
      <vt:lpstr>ZF01.2._P</vt:lpstr>
      <vt:lpstr>ZF01.2._R</vt:lpstr>
      <vt:lpstr>ZF01.2._S</vt:lpstr>
      <vt:lpstr>ZF01.2._T</vt:lpstr>
      <vt:lpstr>ZF01.2._U</vt:lpstr>
      <vt:lpstr>ZF01.2._V</vt:lpstr>
      <vt:lpstr>ZF01.2._W</vt:lpstr>
      <vt:lpstr>ZF01.2._X</vt:lpstr>
      <vt:lpstr>ZF01.2._Y</vt:lpstr>
      <vt:lpstr>ZF01.2._Z</vt:lpstr>
      <vt:lpstr>ZF01.3._A</vt:lpstr>
      <vt:lpstr>ZF01.3._AA</vt:lpstr>
      <vt:lpstr>ZF01.3._B</vt:lpstr>
      <vt:lpstr>ZF01.3._C</vt:lpstr>
      <vt:lpstr>ZF01.3._D</vt:lpstr>
      <vt:lpstr>ZF01.3._E</vt:lpstr>
      <vt:lpstr>ZF01.3._F</vt:lpstr>
      <vt:lpstr>ZF01.3._G</vt:lpstr>
      <vt:lpstr>ZF01.3._H</vt:lpstr>
      <vt:lpstr>ZF01.3._I</vt:lpstr>
      <vt:lpstr>ZF01.3._J</vt:lpstr>
      <vt:lpstr>ZF01.3._K</vt:lpstr>
      <vt:lpstr>ZF01.3._L</vt:lpstr>
      <vt:lpstr>ZF01.3._M</vt:lpstr>
      <vt:lpstr>ZF01.3._N</vt:lpstr>
      <vt:lpstr>ZF01.3._O</vt:lpstr>
      <vt:lpstr>ZF01.3._P</vt:lpstr>
      <vt:lpstr>ZF01.3._R</vt:lpstr>
      <vt:lpstr>ZF01.3._S</vt:lpstr>
      <vt:lpstr>ZF01.3._T</vt:lpstr>
      <vt:lpstr>ZF01.3._U</vt:lpstr>
      <vt:lpstr>ZF01.3._V</vt:lpstr>
      <vt:lpstr>ZF01.3._W</vt:lpstr>
      <vt:lpstr>ZF01.3._X</vt:lpstr>
      <vt:lpstr>ZF01.3._Y</vt:lpstr>
      <vt:lpstr>ZF01.3._Z</vt:lpstr>
      <vt:lpstr>ZF01.4._A</vt:lpstr>
      <vt:lpstr>ZF01.4._AA</vt:lpstr>
      <vt:lpstr>ZF01.4._B</vt:lpstr>
      <vt:lpstr>ZF01.4._C</vt:lpstr>
      <vt:lpstr>ZF01.4._D</vt:lpstr>
      <vt:lpstr>ZF01.4._E</vt:lpstr>
      <vt:lpstr>ZF01.4._F</vt:lpstr>
      <vt:lpstr>ZF01.4._G</vt:lpstr>
      <vt:lpstr>ZF01.4._H</vt:lpstr>
      <vt:lpstr>ZF01.4._I</vt:lpstr>
      <vt:lpstr>ZF01.4._J</vt:lpstr>
      <vt:lpstr>ZF01.4._K</vt:lpstr>
      <vt:lpstr>ZF01.4._L</vt:lpstr>
      <vt:lpstr>ZF01.4._M</vt:lpstr>
      <vt:lpstr>ZF01.4._N</vt:lpstr>
      <vt:lpstr>ZF01.4._O</vt:lpstr>
      <vt:lpstr>ZF01.4._P</vt:lpstr>
      <vt:lpstr>ZF01.4._R</vt:lpstr>
      <vt:lpstr>ZF01.4._S</vt:lpstr>
      <vt:lpstr>ZF01.4._T</vt:lpstr>
      <vt:lpstr>ZF01.4._U</vt:lpstr>
      <vt:lpstr>ZF01.4._V</vt:lpstr>
      <vt:lpstr>ZF01.4._W</vt:lpstr>
      <vt:lpstr>ZF01.4._X</vt:lpstr>
      <vt:lpstr>ZF01.4._Y</vt:lpstr>
      <vt:lpstr>ZF01.4._Z</vt:lpstr>
      <vt:lpstr>ZF01.5._A</vt:lpstr>
      <vt:lpstr>ZF01.5._AA</vt:lpstr>
      <vt:lpstr>ZF01.5._B</vt:lpstr>
      <vt:lpstr>ZF01.5._C</vt:lpstr>
      <vt:lpstr>ZF01.5._D</vt:lpstr>
      <vt:lpstr>ZF01.5._E</vt:lpstr>
      <vt:lpstr>ZF01.5._F</vt:lpstr>
      <vt:lpstr>ZF01.5._G</vt:lpstr>
      <vt:lpstr>ZF01.5._H</vt:lpstr>
      <vt:lpstr>ZF01.5._I</vt:lpstr>
      <vt:lpstr>ZF01.5._J</vt:lpstr>
      <vt:lpstr>ZF01.5._K</vt:lpstr>
      <vt:lpstr>ZF01.5._L</vt:lpstr>
      <vt:lpstr>ZF01.5._M</vt:lpstr>
      <vt:lpstr>ZF01.5._N</vt:lpstr>
      <vt:lpstr>ZF01.5._O</vt:lpstr>
      <vt:lpstr>ZF01.5._P</vt:lpstr>
      <vt:lpstr>ZF01.5._R</vt:lpstr>
      <vt:lpstr>ZF01.5._S</vt:lpstr>
      <vt:lpstr>ZF01.5._T</vt:lpstr>
      <vt:lpstr>ZF01.5._U</vt:lpstr>
      <vt:lpstr>ZF01.5._V</vt:lpstr>
      <vt:lpstr>ZF01.5._W</vt:lpstr>
      <vt:lpstr>ZF01.5._X</vt:lpstr>
      <vt:lpstr>ZF01.5._Y</vt:lpstr>
      <vt:lpstr>ZF01.5._Z</vt:lpstr>
      <vt:lpstr>ZF01.6._A</vt:lpstr>
      <vt:lpstr>ZF01.6._AA</vt:lpstr>
      <vt:lpstr>ZF01.6._B</vt:lpstr>
      <vt:lpstr>ZF01.6._C</vt:lpstr>
      <vt:lpstr>ZF01.6._D</vt:lpstr>
      <vt:lpstr>ZF01.6._E</vt:lpstr>
      <vt:lpstr>ZF01.6._F</vt:lpstr>
      <vt:lpstr>ZF01.6._G</vt:lpstr>
      <vt:lpstr>ZF01.6._H</vt:lpstr>
      <vt:lpstr>ZF01.6._I</vt:lpstr>
      <vt:lpstr>ZF01.6._J</vt:lpstr>
      <vt:lpstr>ZF01.6._K</vt:lpstr>
      <vt:lpstr>ZF01.6._L</vt:lpstr>
      <vt:lpstr>ZF01.6._M</vt:lpstr>
      <vt:lpstr>ZF01.6._N</vt:lpstr>
      <vt:lpstr>ZF01.6._O</vt:lpstr>
      <vt:lpstr>ZF01.6._P</vt:lpstr>
      <vt:lpstr>ZF01.6._R</vt:lpstr>
      <vt:lpstr>ZF01.6._S</vt:lpstr>
      <vt:lpstr>ZF01.6._T</vt:lpstr>
      <vt:lpstr>ZF01.6._U</vt:lpstr>
      <vt:lpstr>ZF01.6._V</vt:lpstr>
      <vt:lpstr>ZF01.6._W</vt:lpstr>
      <vt:lpstr>ZF01.6._X</vt:lpstr>
      <vt:lpstr>ZF01.6._Y</vt:lpstr>
      <vt:lpstr>ZF01.6._Z</vt:lpstr>
      <vt:lpstr>ZF01.7._A</vt:lpstr>
      <vt:lpstr>ZF01.7._AA</vt:lpstr>
      <vt:lpstr>ZF01.7._B</vt:lpstr>
      <vt:lpstr>ZF01.7._C</vt:lpstr>
      <vt:lpstr>ZF01.7._D</vt:lpstr>
      <vt:lpstr>ZF01.7._E</vt:lpstr>
      <vt:lpstr>ZF01.7._F</vt:lpstr>
      <vt:lpstr>ZF01.7._G</vt:lpstr>
      <vt:lpstr>ZF01.7._H</vt:lpstr>
      <vt:lpstr>ZF01.7._I</vt:lpstr>
      <vt:lpstr>ZF01.7._J</vt:lpstr>
      <vt:lpstr>ZF01.7._K</vt:lpstr>
      <vt:lpstr>ZF01.7._L</vt:lpstr>
      <vt:lpstr>ZF01.7._M</vt:lpstr>
      <vt:lpstr>ZF01.7._N</vt:lpstr>
      <vt:lpstr>ZF01.7._O</vt:lpstr>
      <vt:lpstr>ZF01.7._P</vt:lpstr>
      <vt:lpstr>ZF01.7._R</vt:lpstr>
      <vt:lpstr>ZF01.7._S</vt:lpstr>
      <vt:lpstr>ZF01.7._T</vt:lpstr>
      <vt:lpstr>ZF01.7._U</vt:lpstr>
      <vt:lpstr>ZF01.7._V</vt:lpstr>
      <vt:lpstr>ZF01.7._W</vt:lpstr>
      <vt:lpstr>ZF01.7._X</vt:lpstr>
      <vt:lpstr>ZF01.7._Y</vt:lpstr>
      <vt:lpstr>ZF01.7._Z</vt:lpstr>
      <vt:lpstr>ZF01.8._A</vt:lpstr>
      <vt:lpstr>ZF01.8._AA</vt:lpstr>
      <vt:lpstr>ZF01.8._B</vt:lpstr>
      <vt:lpstr>ZF01.8._C</vt:lpstr>
      <vt:lpstr>ZF01.8._D</vt:lpstr>
      <vt:lpstr>ZF01.8._E</vt:lpstr>
      <vt:lpstr>ZF01.8._F</vt:lpstr>
      <vt:lpstr>ZF01.8._G</vt:lpstr>
      <vt:lpstr>ZF01.8._H</vt:lpstr>
      <vt:lpstr>ZF01.8._I</vt:lpstr>
      <vt:lpstr>ZF01.8._J</vt:lpstr>
      <vt:lpstr>ZF01.8._K</vt:lpstr>
      <vt:lpstr>ZF01.8._L</vt:lpstr>
      <vt:lpstr>ZF01.8._M</vt:lpstr>
      <vt:lpstr>ZF01.8._N</vt:lpstr>
      <vt:lpstr>ZF01.8._O</vt:lpstr>
      <vt:lpstr>ZF01.8._P</vt:lpstr>
      <vt:lpstr>ZF01.8._R</vt:lpstr>
      <vt:lpstr>ZF01.8._S</vt:lpstr>
      <vt:lpstr>ZF01.8._T</vt:lpstr>
      <vt:lpstr>ZF01.8._U</vt:lpstr>
      <vt:lpstr>ZF01.8._V</vt:lpstr>
      <vt:lpstr>ZF01.8._W</vt:lpstr>
      <vt:lpstr>ZF01.8._X</vt:lpstr>
      <vt:lpstr>ZF01.8._Y</vt:lpstr>
      <vt:lpstr>ZF01.8._Z</vt:lpstr>
      <vt:lpstr>ZF01.9._A</vt:lpstr>
      <vt:lpstr>ZF01.9._AA</vt:lpstr>
      <vt:lpstr>ZF01.9._B</vt:lpstr>
      <vt:lpstr>ZF01.9._C</vt:lpstr>
      <vt:lpstr>ZF01.9._D</vt:lpstr>
      <vt:lpstr>ZF01.9._E</vt:lpstr>
      <vt:lpstr>ZF01.9._F</vt:lpstr>
      <vt:lpstr>ZF01.9._G</vt:lpstr>
      <vt:lpstr>ZF01.9._H</vt:lpstr>
      <vt:lpstr>ZF01.9._I</vt:lpstr>
      <vt:lpstr>ZF01.9._J</vt:lpstr>
      <vt:lpstr>ZF01.9._K</vt:lpstr>
      <vt:lpstr>ZF01.9._L</vt:lpstr>
      <vt:lpstr>ZF01.9._M</vt:lpstr>
      <vt:lpstr>ZF01.9._N</vt:lpstr>
      <vt:lpstr>ZF01.9._O</vt:lpstr>
      <vt:lpstr>ZF01.9._P</vt:lpstr>
      <vt:lpstr>ZF01.9._R</vt:lpstr>
      <vt:lpstr>ZF01.9._S</vt:lpstr>
      <vt:lpstr>ZF01.9._T</vt:lpstr>
      <vt:lpstr>ZF01.9._U</vt:lpstr>
      <vt:lpstr>ZF01.9._V</vt:lpstr>
      <vt:lpstr>ZF01.9._W</vt:lpstr>
      <vt:lpstr>ZF01.9._X</vt:lpstr>
      <vt:lpstr>ZF01.9._Y</vt:lpstr>
      <vt:lpstr>ZF01.9._Z</vt:lpstr>
      <vt:lpstr>ZF02.1._A</vt:lpstr>
      <vt:lpstr>ZF02.1._B</vt:lpstr>
      <vt:lpstr>ZF02.1._C</vt:lpstr>
      <vt:lpstr>ZF02.1.1._A</vt:lpstr>
      <vt:lpstr>ZF02.1.1._B</vt:lpstr>
      <vt:lpstr>ZF02.1.1._C</vt:lpstr>
      <vt:lpstr>ZF02.1.2._A</vt:lpstr>
      <vt:lpstr>ZF02.1.2._B</vt:lpstr>
      <vt:lpstr>ZF02.1.2._C</vt:lpstr>
      <vt:lpstr>ZF02.1.3._A</vt:lpstr>
      <vt:lpstr>ZF02.1.3._B</vt:lpstr>
      <vt:lpstr>ZF02.1.3._C</vt:lpstr>
      <vt:lpstr>ZF02.1.4._A</vt:lpstr>
      <vt:lpstr>ZF02.1.4._B</vt:lpstr>
      <vt:lpstr>ZF02.1.4._C</vt:lpstr>
      <vt:lpstr>ZF02.1.5._A</vt:lpstr>
      <vt:lpstr>ZF02.1.5._B</vt:lpstr>
      <vt:lpstr>ZF02.1.5._C</vt:lpstr>
      <vt:lpstr>ZF02.1.6._A</vt:lpstr>
      <vt:lpstr>ZF02.1.6._B</vt:lpstr>
      <vt:lpstr>ZF02.1.6._C</vt:lpstr>
      <vt:lpstr>ZF02.1.7._A</vt:lpstr>
      <vt:lpstr>ZF02.1.7._B</vt:lpstr>
      <vt:lpstr>ZF02.1.7._C</vt:lpstr>
      <vt:lpstr>ZF02.2._A</vt:lpstr>
      <vt:lpstr>ZF02.2._B</vt:lpstr>
      <vt:lpstr>ZF02.2._C</vt:lpstr>
      <vt:lpstr>ZF02.2.1._A</vt:lpstr>
      <vt:lpstr>ZF02.2.1._B</vt:lpstr>
      <vt:lpstr>ZF02.2.1._C</vt:lpstr>
      <vt:lpstr>ZF02.2.2._A</vt:lpstr>
      <vt:lpstr>ZF02.2.2._B</vt:lpstr>
      <vt:lpstr>ZF02.2.2._C</vt:lpstr>
      <vt:lpstr>ZF02.2.3._A</vt:lpstr>
      <vt:lpstr>ZF02.2.3._B</vt:lpstr>
      <vt:lpstr>ZF02.2.3._C</vt:lpstr>
      <vt:lpstr>ZF02.2.4._A</vt:lpstr>
      <vt:lpstr>ZF02.2.4._B</vt:lpstr>
      <vt:lpstr>ZF02.2.4._C</vt:lpstr>
      <vt:lpstr>ZF02.2.5._A</vt:lpstr>
      <vt:lpstr>ZF02.2.5._B</vt:lpstr>
      <vt:lpstr>ZF02.2.5._C</vt:lpstr>
      <vt:lpstr>ZF02.2.6._A</vt:lpstr>
      <vt:lpstr>ZF02.2.6._B</vt:lpstr>
      <vt:lpstr>ZF02.2.6._C</vt:lpstr>
      <vt:lpstr>ZF02.2.7._A</vt:lpstr>
      <vt:lpstr>ZF02.2.7._B</vt:lpstr>
      <vt:lpstr>ZF02.2.7._C</vt:lpstr>
      <vt:lpstr>ZF02.2.7.1._A</vt:lpstr>
      <vt:lpstr>ZF02.2.7.1._B</vt:lpstr>
      <vt:lpstr>ZF02.2.7.1._C</vt:lpstr>
      <vt:lpstr>ZF02.2.7.2._A</vt:lpstr>
      <vt:lpstr>ZF02.2.7.2._B</vt:lpstr>
      <vt:lpstr>ZF02.2.7.2._C</vt:lpstr>
      <vt:lpstr>ZF02.2.8._A</vt:lpstr>
      <vt:lpstr>ZF02.2.8._B</vt:lpstr>
      <vt:lpstr>ZF02.2.8._C</vt:lpstr>
      <vt:lpstr>ZF02.2.9._A</vt:lpstr>
      <vt:lpstr>ZF02.2.9._B</vt:lpstr>
      <vt:lpstr>ZF02.2.9._C</vt:lpstr>
      <vt:lpstr>ZF02.3._A</vt:lpstr>
      <vt:lpstr>ZF02.3._B</vt:lpstr>
      <vt:lpstr>ZF02.3._C</vt:lpstr>
      <vt:lpstr>ZF02.3.1._A</vt:lpstr>
      <vt:lpstr>ZF02.3.1._B</vt:lpstr>
      <vt:lpstr>ZF02.3.1._C</vt:lpstr>
      <vt:lpstr>ZF02.3.10._A</vt:lpstr>
      <vt:lpstr>ZF02.3.10._B</vt:lpstr>
      <vt:lpstr>ZF02.3.10._C</vt:lpstr>
      <vt:lpstr>ZF02.3.2._A</vt:lpstr>
      <vt:lpstr>ZF02.3.2._B</vt:lpstr>
      <vt:lpstr>ZF02.3.2._C</vt:lpstr>
      <vt:lpstr>ZF02.3.3._A</vt:lpstr>
      <vt:lpstr>ZF02.3.3._B</vt:lpstr>
      <vt:lpstr>ZF02.3.3._C</vt:lpstr>
      <vt:lpstr>ZF02.3.4._A</vt:lpstr>
      <vt:lpstr>ZF02.3.4._B</vt:lpstr>
      <vt:lpstr>ZF02.3.4._C</vt:lpstr>
      <vt:lpstr>ZF02.3.5._A</vt:lpstr>
      <vt:lpstr>ZF02.3.5._B</vt:lpstr>
      <vt:lpstr>ZF02.3.5._C</vt:lpstr>
      <vt:lpstr>ZF02.3.6._A</vt:lpstr>
      <vt:lpstr>ZF02.3.6._B</vt:lpstr>
      <vt:lpstr>ZF02.3.6._C</vt:lpstr>
      <vt:lpstr>ZF02.3.7._A</vt:lpstr>
      <vt:lpstr>ZF02.3.7._B</vt:lpstr>
      <vt:lpstr>ZF02.3.7._C</vt:lpstr>
      <vt:lpstr>ZF02.3.8._A</vt:lpstr>
      <vt:lpstr>ZF02.3.8._B</vt:lpstr>
      <vt:lpstr>ZF02.3.8._C</vt:lpstr>
      <vt:lpstr>ZF02.3.8.1._A</vt:lpstr>
      <vt:lpstr>ZF02.3.8.1._B</vt:lpstr>
      <vt:lpstr>ZF02.3.8.1._C</vt:lpstr>
      <vt:lpstr>ZF02.3.8.2._A</vt:lpstr>
      <vt:lpstr>ZF02.3.8.2._B</vt:lpstr>
      <vt:lpstr>ZF02.3.8.2._C</vt:lpstr>
      <vt:lpstr>ZF02.3.9._A</vt:lpstr>
      <vt:lpstr>ZF02.3.9._B</vt:lpstr>
      <vt:lpstr>ZF02.3.9._C</vt:lpstr>
      <vt:lpstr>ZF02.4._A</vt:lpstr>
      <vt:lpstr>ZF02.4._B</vt:lpstr>
      <vt:lpstr>ZF02.4._C</vt:lpstr>
      <vt:lpstr>ZF03.1._A</vt:lpstr>
      <vt:lpstr>ZF03.1._B</vt:lpstr>
      <vt:lpstr>ZF03.1._C</vt:lpstr>
      <vt:lpstr>ZF03.1._D</vt:lpstr>
      <vt:lpstr>ZF03.1._E</vt:lpstr>
      <vt:lpstr>ZF03.1._F</vt:lpstr>
      <vt:lpstr>ZF03.1._G</vt:lpstr>
      <vt:lpstr>ZF03.1._H</vt:lpstr>
      <vt:lpstr>ZF03.1.1._A</vt:lpstr>
      <vt:lpstr>ZF03.1.1._B</vt:lpstr>
      <vt:lpstr>ZF03.1.1._C</vt:lpstr>
      <vt:lpstr>ZF03.1.1._D</vt:lpstr>
      <vt:lpstr>ZF03.1.1._E</vt:lpstr>
      <vt:lpstr>ZF03.1.1._F</vt:lpstr>
      <vt:lpstr>ZF03.1.1._G</vt:lpstr>
      <vt:lpstr>ZF03.1.1._H</vt:lpstr>
      <vt:lpstr>ZF03.1.2._A</vt:lpstr>
      <vt:lpstr>ZF03.1.2._B</vt:lpstr>
      <vt:lpstr>ZF03.1.2._C</vt:lpstr>
      <vt:lpstr>ZF03.1.2._D</vt:lpstr>
      <vt:lpstr>ZF03.1.2._E</vt:lpstr>
      <vt:lpstr>ZF03.1.2._F</vt:lpstr>
      <vt:lpstr>ZF03.1.2._G</vt:lpstr>
      <vt:lpstr>ZF03.1.2._H</vt:lpstr>
      <vt:lpstr>ZF03.1.3._A</vt:lpstr>
      <vt:lpstr>ZF03.1.3._B</vt:lpstr>
      <vt:lpstr>ZF03.1.3._C</vt:lpstr>
      <vt:lpstr>ZF03.1.3._D</vt:lpstr>
      <vt:lpstr>ZF03.1.3._E</vt:lpstr>
      <vt:lpstr>ZF03.1.3._F</vt:lpstr>
      <vt:lpstr>ZF03.1.3._G</vt:lpstr>
      <vt:lpstr>ZF03.1.3._H</vt:lpstr>
      <vt:lpstr>ZF03.1.4._A</vt:lpstr>
      <vt:lpstr>ZF03.1.4._B</vt:lpstr>
      <vt:lpstr>ZF03.1.4._C</vt:lpstr>
      <vt:lpstr>ZF03.1.4._D</vt:lpstr>
      <vt:lpstr>ZF03.1.4._E</vt:lpstr>
      <vt:lpstr>ZF03.1.4._F</vt:lpstr>
      <vt:lpstr>ZF03.1.4._G</vt:lpstr>
      <vt:lpstr>ZF03.1.4._H</vt:lpstr>
      <vt:lpstr>ZF03.1.5._A</vt:lpstr>
      <vt:lpstr>ZF03.1.5._B</vt:lpstr>
      <vt:lpstr>ZF03.1.5._C</vt:lpstr>
      <vt:lpstr>ZF03.1.5._D</vt:lpstr>
      <vt:lpstr>ZF03.1.5._E</vt:lpstr>
      <vt:lpstr>ZF03.1.5._F</vt:lpstr>
      <vt:lpstr>ZF03.1.5._G</vt:lpstr>
      <vt:lpstr>ZF03.1.5._H</vt:lpstr>
      <vt:lpstr>ZF03.1.6._A</vt:lpstr>
      <vt:lpstr>ZF03.1.6._B</vt:lpstr>
      <vt:lpstr>ZF03.1.6._C</vt:lpstr>
      <vt:lpstr>ZF03.1.6._D</vt:lpstr>
      <vt:lpstr>ZF03.1.6._E</vt:lpstr>
      <vt:lpstr>ZF03.1.6._F</vt:lpstr>
      <vt:lpstr>ZF03.1.6._G</vt:lpstr>
      <vt:lpstr>ZF03.1.6._H</vt:lpstr>
      <vt:lpstr>ZF03.1.7._A</vt:lpstr>
      <vt:lpstr>ZF03.1.7._B</vt:lpstr>
      <vt:lpstr>ZF03.1.7._C</vt:lpstr>
      <vt:lpstr>ZF03.1.7._D</vt:lpstr>
      <vt:lpstr>ZF03.1.7._E</vt:lpstr>
      <vt:lpstr>ZF03.1.7._F</vt:lpstr>
      <vt:lpstr>ZF03.1.7._G</vt:lpstr>
      <vt:lpstr>ZF03.1.7._H</vt:lpstr>
      <vt:lpstr>ZF03.1.8._A</vt:lpstr>
      <vt:lpstr>ZF03.1.8._B</vt:lpstr>
      <vt:lpstr>ZF03.1.8._C</vt:lpstr>
      <vt:lpstr>ZF03.1.8._D</vt:lpstr>
      <vt:lpstr>ZF03.1.8._E</vt:lpstr>
      <vt:lpstr>ZF03.1.8._F</vt:lpstr>
      <vt:lpstr>ZF03.1.8._G</vt:lpstr>
      <vt:lpstr>ZF03.1.8._H</vt:lpstr>
      <vt:lpstr>ZF03.2._A</vt:lpstr>
      <vt:lpstr>ZF03.2._B</vt:lpstr>
      <vt:lpstr>ZF03.2._C</vt:lpstr>
      <vt:lpstr>ZF03.2._D</vt:lpstr>
      <vt:lpstr>ZF03.2._E</vt:lpstr>
      <vt:lpstr>ZF03.2._F</vt:lpstr>
      <vt:lpstr>ZF03.2._G</vt:lpstr>
      <vt:lpstr>ZF03.2._H</vt:lpstr>
      <vt:lpstr>ZF03.2.1._A</vt:lpstr>
      <vt:lpstr>ZF03.2.1._B</vt:lpstr>
      <vt:lpstr>ZF03.2.1._C</vt:lpstr>
      <vt:lpstr>ZF03.2.1._D</vt:lpstr>
      <vt:lpstr>ZF03.2.1._E</vt:lpstr>
      <vt:lpstr>ZF03.2.1._F</vt:lpstr>
      <vt:lpstr>ZF03.2.1._G</vt:lpstr>
      <vt:lpstr>ZF03.2.1._H</vt:lpstr>
      <vt:lpstr>ZF03.2.2._A</vt:lpstr>
      <vt:lpstr>ZF03.2.2._B</vt:lpstr>
      <vt:lpstr>ZF03.2.2._C</vt:lpstr>
      <vt:lpstr>ZF03.2.2._D</vt:lpstr>
      <vt:lpstr>ZF03.2.2._E</vt:lpstr>
      <vt:lpstr>ZF03.2.2._F</vt:lpstr>
      <vt:lpstr>ZF03.2.2._G</vt:lpstr>
      <vt:lpstr>ZF03.2.2._H</vt:lpstr>
      <vt:lpstr>ZF03.2.3._A</vt:lpstr>
      <vt:lpstr>ZF03.2.3._B</vt:lpstr>
      <vt:lpstr>ZF03.2.3._C</vt:lpstr>
      <vt:lpstr>ZF03.2.3._D</vt:lpstr>
      <vt:lpstr>ZF03.2.3._E</vt:lpstr>
      <vt:lpstr>ZF03.2.3._F</vt:lpstr>
      <vt:lpstr>ZF03.2.3._G</vt:lpstr>
      <vt:lpstr>ZF03.2.3._H</vt:lpstr>
      <vt:lpstr>ZF03.2.4._A</vt:lpstr>
      <vt:lpstr>ZF03.2.4._B</vt:lpstr>
      <vt:lpstr>ZF03.2.4._C</vt:lpstr>
      <vt:lpstr>ZF03.2.4._D</vt:lpstr>
      <vt:lpstr>ZF03.2.4._E</vt:lpstr>
      <vt:lpstr>ZF03.2.4._F</vt:lpstr>
      <vt:lpstr>ZF03.2.4._G</vt:lpstr>
      <vt:lpstr>ZF03.2.4._H</vt:lpstr>
      <vt:lpstr>ZF03.2.5._A</vt:lpstr>
      <vt:lpstr>ZF03.2.5._B</vt:lpstr>
      <vt:lpstr>ZF03.2.5._C</vt:lpstr>
      <vt:lpstr>ZF03.2.5._D</vt:lpstr>
      <vt:lpstr>ZF03.2.5._E</vt:lpstr>
      <vt:lpstr>ZF03.2.5._F</vt:lpstr>
      <vt:lpstr>ZF03.2.5._G</vt:lpstr>
      <vt:lpstr>ZF03.2.5._H</vt:lpstr>
      <vt:lpstr>ZF03.2.6._A</vt:lpstr>
      <vt:lpstr>ZF03.2.6._B</vt:lpstr>
      <vt:lpstr>ZF03.2.6._C</vt:lpstr>
      <vt:lpstr>ZF03.2.6._D</vt:lpstr>
      <vt:lpstr>ZF03.2.6._E</vt:lpstr>
      <vt:lpstr>ZF03.2.6._F</vt:lpstr>
      <vt:lpstr>ZF03.2.6._G</vt:lpstr>
      <vt:lpstr>ZF03.2.6._H</vt:lpstr>
      <vt:lpstr>ZF03.2.7._A</vt:lpstr>
      <vt:lpstr>ZF03.2.7._B</vt:lpstr>
      <vt:lpstr>ZF03.2.7._C</vt:lpstr>
      <vt:lpstr>ZF03.2.7._D</vt:lpstr>
      <vt:lpstr>ZF03.2.7._E</vt:lpstr>
      <vt:lpstr>ZF03.2.7._F</vt:lpstr>
      <vt:lpstr>ZF03.2.7._G</vt:lpstr>
      <vt:lpstr>ZF03.2.7._H</vt:lpstr>
      <vt:lpstr>ZF03.2.7.1._A</vt:lpstr>
      <vt:lpstr>ZF03.2.7.1._B</vt:lpstr>
      <vt:lpstr>ZF03.2.7.1._C</vt:lpstr>
      <vt:lpstr>ZF03.2.7.1._D</vt:lpstr>
      <vt:lpstr>ZF03.2.7.1._E</vt:lpstr>
      <vt:lpstr>ZF03.2.7.1._F</vt:lpstr>
      <vt:lpstr>ZF03.2.7.1._G</vt:lpstr>
      <vt:lpstr>ZF03.2.7.1._H</vt:lpstr>
      <vt:lpstr>ZF03.2.7.2._A</vt:lpstr>
      <vt:lpstr>ZF03.2.7.2._B</vt:lpstr>
      <vt:lpstr>ZF03.2.7.2._C</vt:lpstr>
      <vt:lpstr>ZF03.2.7.2._D</vt:lpstr>
      <vt:lpstr>ZF03.2.7.2._E</vt:lpstr>
      <vt:lpstr>ZF03.2.7.2._F</vt:lpstr>
      <vt:lpstr>ZF03.2.7.2._G</vt:lpstr>
      <vt:lpstr>ZF03.2.7.2._H</vt:lpstr>
      <vt:lpstr>ZF03.2.8._A</vt:lpstr>
      <vt:lpstr>ZF03.2.8._B</vt:lpstr>
      <vt:lpstr>ZF03.2.8._C</vt:lpstr>
      <vt:lpstr>ZF03.2.8._D</vt:lpstr>
      <vt:lpstr>ZF03.2.8._E</vt:lpstr>
      <vt:lpstr>ZF03.2.8._F</vt:lpstr>
      <vt:lpstr>ZF03.2.8._G</vt:lpstr>
      <vt:lpstr>ZF03.2.8._H</vt:lpstr>
      <vt:lpstr>ZF03.2.9._A</vt:lpstr>
      <vt:lpstr>ZF03.2.9._B</vt:lpstr>
      <vt:lpstr>ZF03.2.9._C</vt:lpstr>
      <vt:lpstr>ZF03.2.9._D</vt:lpstr>
      <vt:lpstr>ZF03.2.9._E</vt:lpstr>
      <vt:lpstr>ZF03.2.9._F</vt:lpstr>
      <vt:lpstr>ZF03.2.9._G</vt:lpstr>
      <vt:lpstr>ZF03.2.9._H</vt:lpstr>
      <vt:lpstr>ZF03.3._A</vt:lpstr>
      <vt:lpstr>ZF03.3._B</vt:lpstr>
      <vt:lpstr>ZF03.3._C</vt:lpstr>
      <vt:lpstr>ZF03.3._D</vt:lpstr>
      <vt:lpstr>ZF03.3._E</vt:lpstr>
      <vt:lpstr>ZF03.3._F</vt:lpstr>
      <vt:lpstr>ZF03.3._G</vt:lpstr>
      <vt:lpstr>ZF03.3._H</vt:lpstr>
      <vt:lpstr>ZF03.3.1._A</vt:lpstr>
      <vt:lpstr>ZF03.3.1._B</vt:lpstr>
      <vt:lpstr>ZF03.3.1._C</vt:lpstr>
      <vt:lpstr>ZF03.3.1._D</vt:lpstr>
      <vt:lpstr>ZF03.3.1._E</vt:lpstr>
      <vt:lpstr>ZF03.3.1._F</vt:lpstr>
      <vt:lpstr>ZF03.3.1._G</vt:lpstr>
      <vt:lpstr>ZF03.3.1._H</vt:lpstr>
      <vt:lpstr>ZF03.3.2._A</vt:lpstr>
      <vt:lpstr>ZF03.3.2._B</vt:lpstr>
      <vt:lpstr>ZF03.3.2._C</vt:lpstr>
      <vt:lpstr>ZF03.3.2._D</vt:lpstr>
      <vt:lpstr>ZF03.3.2._E</vt:lpstr>
      <vt:lpstr>ZF03.3.2._F</vt:lpstr>
      <vt:lpstr>ZF03.3.2._G</vt:lpstr>
      <vt:lpstr>ZF03.3.2._H</vt:lpstr>
      <vt:lpstr>ZF03.3.3._A</vt:lpstr>
      <vt:lpstr>ZF03.3.3._B</vt:lpstr>
      <vt:lpstr>ZF03.3.3._C</vt:lpstr>
      <vt:lpstr>ZF03.3.3._D</vt:lpstr>
      <vt:lpstr>ZF03.3.3._E</vt:lpstr>
      <vt:lpstr>ZF03.3.3._F</vt:lpstr>
      <vt:lpstr>ZF03.3.3._G</vt:lpstr>
      <vt:lpstr>ZF03.3.3._H</vt:lpstr>
      <vt:lpstr>ZF03.3.3.1._A</vt:lpstr>
      <vt:lpstr>ZF03.3.3.1._B</vt:lpstr>
      <vt:lpstr>ZF03.3.3.1._C</vt:lpstr>
      <vt:lpstr>ZF03.3.3.1._D</vt:lpstr>
      <vt:lpstr>ZF03.3.3.1._E</vt:lpstr>
      <vt:lpstr>ZF03.3.3.1._F</vt:lpstr>
      <vt:lpstr>ZF03.3.3.1._G</vt:lpstr>
      <vt:lpstr>ZF03.3.3.1._H</vt:lpstr>
      <vt:lpstr>ZF03.3.3.2._A</vt:lpstr>
      <vt:lpstr>ZF03.3.3.2._B</vt:lpstr>
      <vt:lpstr>ZF03.3.3.2._C</vt:lpstr>
      <vt:lpstr>ZF03.3.3.2._D</vt:lpstr>
      <vt:lpstr>ZF03.3.3.2._E</vt:lpstr>
      <vt:lpstr>ZF03.3.3.2._F</vt:lpstr>
      <vt:lpstr>ZF03.3.3.2._G</vt:lpstr>
      <vt:lpstr>ZF03.3.3.2._H</vt:lpstr>
      <vt:lpstr>ZF03.3.3.2.1._A</vt:lpstr>
      <vt:lpstr>ZF03.3.3.2.1._B</vt:lpstr>
      <vt:lpstr>ZF03.3.3.2.1._C</vt:lpstr>
      <vt:lpstr>ZF03.3.3.2.1._D</vt:lpstr>
      <vt:lpstr>ZF03.3.3.2.1._E</vt:lpstr>
      <vt:lpstr>ZF03.3.3.2.1._F</vt:lpstr>
      <vt:lpstr>ZF03.3.3.2.1._G</vt:lpstr>
      <vt:lpstr>ZF03.3.3.2.1._H</vt:lpstr>
      <vt:lpstr>ZF03.3.3.2.2._A</vt:lpstr>
      <vt:lpstr>ZF03.3.3.2.2._B</vt:lpstr>
      <vt:lpstr>ZF03.3.3.2.2._C</vt:lpstr>
      <vt:lpstr>ZF03.3.3.2.2._D</vt:lpstr>
      <vt:lpstr>ZF03.3.3.2.2._E</vt:lpstr>
      <vt:lpstr>ZF03.3.3.2.2._F</vt:lpstr>
      <vt:lpstr>ZF03.3.3.2.2._G</vt:lpstr>
      <vt:lpstr>ZF03.3.3.2.2._H</vt:lpstr>
      <vt:lpstr>ZF03.3.4._A</vt:lpstr>
      <vt:lpstr>ZF03.3.4._B</vt:lpstr>
      <vt:lpstr>ZF03.3.4._C</vt:lpstr>
      <vt:lpstr>ZF03.3.4._D</vt:lpstr>
      <vt:lpstr>ZF03.3.4._E</vt:lpstr>
      <vt:lpstr>ZF03.3.4._F</vt:lpstr>
      <vt:lpstr>ZF03.3.4._G</vt:lpstr>
      <vt:lpstr>ZF03.3.4._H</vt:lpstr>
      <vt:lpstr>ZF03.4._A</vt:lpstr>
      <vt:lpstr>ZF03.4._B</vt:lpstr>
      <vt:lpstr>ZF03.4._C</vt:lpstr>
      <vt:lpstr>ZF03.4._D</vt:lpstr>
      <vt:lpstr>ZF03.4._E</vt:lpstr>
      <vt:lpstr>ZF03.4._F</vt:lpstr>
      <vt:lpstr>ZF03.4._G</vt:lpstr>
      <vt:lpstr>ZF03.4._H</vt:lpstr>
      <vt:lpstr>ZF03.4.1._A</vt:lpstr>
      <vt:lpstr>ZF03.4.1._B</vt:lpstr>
      <vt:lpstr>ZF03.4.1._C</vt:lpstr>
      <vt:lpstr>ZF03.4.1._D</vt:lpstr>
      <vt:lpstr>ZF03.4.1._E</vt:lpstr>
      <vt:lpstr>ZF03.4.1._F</vt:lpstr>
      <vt:lpstr>ZF03.4.1._G</vt:lpstr>
      <vt:lpstr>ZF03.4.1._H</vt:lpstr>
      <vt:lpstr>ZF03.4.10._A</vt:lpstr>
      <vt:lpstr>ZF03.4.10._B</vt:lpstr>
      <vt:lpstr>ZF03.4.10._C</vt:lpstr>
      <vt:lpstr>ZF03.4.10._D</vt:lpstr>
      <vt:lpstr>ZF03.4.10._E</vt:lpstr>
      <vt:lpstr>ZF03.4.10._F</vt:lpstr>
      <vt:lpstr>ZF03.4.10._G</vt:lpstr>
      <vt:lpstr>ZF03.4.10._H</vt:lpstr>
      <vt:lpstr>ZF03.4.2._A</vt:lpstr>
      <vt:lpstr>ZF03.4.2._B</vt:lpstr>
      <vt:lpstr>ZF03.4.2._C</vt:lpstr>
      <vt:lpstr>ZF03.4.2._D</vt:lpstr>
      <vt:lpstr>ZF03.4.2._E</vt:lpstr>
      <vt:lpstr>ZF03.4.2._F</vt:lpstr>
      <vt:lpstr>ZF03.4.2._G</vt:lpstr>
      <vt:lpstr>ZF03.4.2._H</vt:lpstr>
      <vt:lpstr>ZF03.4.3._A</vt:lpstr>
      <vt:lpstr>ZF03.4.3._B</vt:lpstr>
      <vt:lpstr>ZF03.4.3._C</vt:lpstr>
      <vt:lpstr>ZF03.4.3._D</vt:lpstr>
      <vt:lpstr>ZF03.4.3._E</vt:lpstr>
      <vt:lpstr>ZF03.4.3._F</vt:lpstr>
      <vt:lpstr>ZF03.4.3._G</vt:lpstr>
      <vt:lpstr>ZF03.4.3._H</vt:lpstr>
      <vt:lpstr>ZF03.4.4._A</vt:lpstr>
      <vt:lpstr>ZF03.4.4._B</vt:lpstr>
      <vt:lpstr>ZF03.4.4._C</vt:lpstr>
      <vt:lpstr>ZF03.4.4._D</vt:lpstr>
      <vt:lpstr>ZF03.4.4._E</vt:lpstr>
      <vt:lpstr>ZF03.4.4._F</vt:lpstr>
      <vt:lpstr>ZF03.4.4._G</vt:lpstr>
      <vt:lpstr>ZF03.4.4._H</vt:lpstr>
      <vt:lpstr>ZF03.4.5._A</vt:lpstr>
      <vt:lpstr>ZF03.4.5._B</vt:lpstr>
      <vt:lpstr>ZF03.4.5._C</vt:lpstr>
      <vt:lpstr>ZF03.4.5._D</vt:lpstr>
      <vt:lpstr>ZF03.4.5._E</vt:lpstr>
      <vt:lpstr>ZF03.4.5._F</vt:lpstr>
      <vt:lpstr>ZF03.4.5._G</vt:lpstr>
      <vt:lpstr>ZF03.4.5._H</vt:lpstr>
      <vt:lpstr>ZF03.4.6._A</vt:lpstr>
      <vt:lpstr>ZF03.4.6._B</vt:lpstr>
      <vt:lpstr>ZF03.4.6._C</vt:lpstr>
      <vt:lpstr>ZF03.4.6._D</vt:lpstr>
      <vt:lpstr>ZF03.4.6._E</vt:lpstr>
      <vt:lpstr>ZF03.4.6._F</vt:lpstr>
      <vt:lpstr>ZF03.4.6._G</vt:lpstr>
      <vt:lpstr>ZF03.4.6._H</vt:lpstr>
      <vt:lpstr>ZF03.4.7._A</vt:lpstr>
      <vt:lpstr>ZF03.4.7._B</vt:lpstr>
      <vt:lpstr>ZF03.4.7._C</vt:lpstr>
      <vt:lpstr>ZF03.4.7._D</vt:lpstr>
      <vt:lpstr>ZF03.4.7._E</vt:lpstr>
      <vt:lpstr>ZF03.4.7._F</vt:lpstr>
      <vt:lpstr>ZF03.4.7._G</vt:lpstr>
      <vt:lpstr>ZF03.4.7._H</vt:lpstr>
      <vt:lpstr>ZF03.4.8._A</vt:lpstr>
      <vt:lpstr>ZF03.4.8._B</vt:lpstr>
      <vt:lpstr>ZF03.4.8._C</vt:lpstr>
      <vt:lpstr>ZF03.4.8._D</vt:lpstr>
      <vt:lpstr>ZF03.4.8._E</vt:lpstr>
      <vt:lpstr>ZF03.4.8._F</vt:lpstr>
      <vt:lpstr>ZF03.4.8._G</vt:lpstr>
      <vt:lpstr>ZF03.4.8._H</vt:lpstr>
      <vt:lpstr>ZF03.4.9._A</vt:lpstr>
      <vt:lpstr>ZF03.4.9._B</vt:lpstr>
      <vt:lpstr>ZF03.4.9._C</vt:lpstr>
      <vt:lpstr>ZF03.4.9._D</vt:lpstr>
      <vt:lpstr>ZF03.4.9._E</vt:lpstr>
      <vt:lpstr>ZF03.4.9._F</vt:lpstr>
      <vt:lpstr>ZF03.4.9._G</vt:lpstr>
      <vt:lpstr>ZF03.4.9._H</vt:lpstr>
      <vt:lpstr>ZF03.5._A</vt:lpstr>
      <vt:lpstr>ZF03.5._B</vt:lpstr>
      <vt:lpstr>ZF03.5._C</vt:lpstr>
      <vt:lpstr>ZF03.5._D</vt:lpstr>
      <vt:lpstr>ZF03.5._E</vt:lpstr>
      <vt:lpstr>ZF03.5._F</vt:lpstr>
      <vt:lpstr>ZF03.5._G</vt:lpstr>
      <vt:lpstr>ZF03.5._H</vt:lpstr>
      <vt:lpstr>ZF04.1._A</vt:lpstr>
      <vt:lpstr>ZF04.1._B</vt:lpstr>
      <vt:lpstr>ZF04.1._C</vt:lpstr>
      <vt:lpstr>ZF04.1._D</vt:lpstr>
      <vt:lpstr>ZF04.1._E</vt:lpstr>
      <vt:lpstr>ZF04.1._F</vt:lpstr>
      <vt:lpstr>ZF04.1._G</vt:lpstr>
      <vt:lpstr>ZF04.1._H</vt:lpstr>
      <vt:lpstr>ZF04.1.1._A</vt:lpstr>
      <vt:lpstr>ZF04.1.1._B</vt:lpstr>
      <vt:lpstr>ZF04.1.1._C</vt:lpstr>
      <vt:lpstr>ZF04.1.1._D</vt:lpstr>
      <vt:lpstr>ZF04.1.1._E</vt:lpstr>
      <vt:lpstr>ZF04.1.1._F</vt:lpstr>
      <vt:lpstr>ZF04.1.1._G</vt:lpstr>
      <vt:lpstr>ZF04.1.1._H</vt:lpstr>
      <vt:lpstr>ZF04.1.2._A</vt:lpstr>
      <vt:lpstr>ZF04.1.2._B</vt:lpstr>
      <vt:lpstr>ZF04.1.2._C</vt:lpstr>
      <vt:lpstr>ZF04.1.2._D</vt:lpstr>
      <vt:lpstr>ZF04.1.2._E</vt:lpstr>
      <vt:lpstr>ZF04.1.2._F</vt:lpstr>
      <vt:lpstr>ZF04.1.2._G</vt:lpstr>
      <vt:lpstr>ZF04.1.2._H</vt:lpstr>
      <vt:lpstr>ZF04.1.3._A</vt:lpstr>
      <vt:lpstr>ZF04.1.3._B</vt:lpstr>
      <vt:lpstr>ZF04.1.3._C</vt:lpstr>
      <vt:lpstr>ZF04.1.3._D</vt:lpstr>
      <vt:lpstr>ZF04.1.3._E</vt:lpstr>
      <vt:lpstr>ZF04.1.3._F</vt:lpstr>
      <vt:lpstr>ZF04.1.3._G</vt:lpstr>
      <vt:lpstr>ZF04.1.3._H</vt:lpstr>
      <vt:lpstr>ZF04.1.4._A</vt:lpstr>
      <vt:lpstr>ZF04.1.4._B</vt:lpstr>
      <vt:lpstr>ZF04.1.4._C</vt:lpstr>
      <vt:lpstr>ZF04.1.4._D</vt:lpstr>
      <vt:lpstr>ZF04.1.4._E</vt:lpstr>
      <vt:lpstr>ZF04.1.4._F</vt:lpstr>
      <vt:lpstr>ZF04.1.4._G</vt:lpstr>
      <vt:lpstr>ZF04.1.4._H</vt:lpstr>
      <vt:lpstr>ZF04.1.5._A</vt:lpstr>
      <vt:lpstr>ZF04.1.5._B</vt:lpstr>
      <vt:lpstr>ZF04.1.5._C</vt:lpstr>
      <vt:lpstr>ZF04.1.5._D</vt:lpstr>
      <vt:lpstr>ZF04.1.5._E</vt:lpstr>
      <vt:lpstr>ZF04.1.5._F</vt:lpstr>
      <vt:lpstr>ZF04.1.5._G</vt:lpstr>
      <vt:lpstr>ZF04.1.5._H</vt:lpstr>
      <vt:lpstr>ZF04.1.6._A</vt:lpstr>
      <vt:lpstr>ZF04.1.6._B</vt:lpstr>
      <vt:lpstr>ZF04.1.6._C</vt:lpstr>
      <vt:lpstr>ZF04.1.6._D</vt:lpstr>
      <vt:lpstr>ZF04.1.6._E</vt:lpstr>
      <vt:lpstr>ZF04.1.6._F</vt:lpstr>
      <vt:lpstr>ZF04.1.6._G</vt:lpstr>
      <vt:lpstr>ZF04.1.6._H</vt:lpstr>
      <vt:lpstr>ZF04.1.7._A</vt:lpstr>
      <vt:lpstr>ZF04.1.7._B</vt:lpstr>
      <vt:lpstr>ZF04.1.7._C</vt:lpstr>
      <vt:lpstr>ZF04.1.7._D</vt:lpstr>
      <vt:lpstr>ZF04.1.7._E</vt:lpstr>
      <vt:lpstr>ZF04.1.7._F</vt:lpstr>
      <vt:lpstr>ZF04.1.7._G</vt:lpstr>
      <vt:lpstr>ZF04.1.7._H</vt:lpstr>
      <vt:lpstr>ZF04.1.8._A</vt:lpstr>
      <vt:lpstr>ZF04.1.8._B</vt:lpstr>
      <vt:lpstr>ZF04.1.8._C</vt:lpstr>
      <vt:lpstr>ZF04.1.8._D</vt:lpstr>
      <vt:lpstr>ZF04.1.8._E</vt:lpstr>
      <vt:lpstr>ZF04.1.8._F</vt:lpstr>
      <vt:lpstr>ZF04.1.8._G</vt:lpstr>
      <vt:lpstr>ZF04.1.8._H</vt:lpstr>
      <vt:lpstr>ZF04.2._A</vt:lpstr>
      <vt:lpstr>ZF04.2._B</vt:lpstr>
      <vt:lpstr>ZF04.2._C</vt:lpstr>
      <vt:lpstr>ZF04.2._D</vt:lpstr>
      <vt:lpstr>ZF04.2._E</vt:lpstr>
      <vt:lpstr>ZF04.2._F</vt:lpstr>
      <vt:lpstr>ZF04.2._G</vt:lpstr>
      <vt:lpstr>ZF04.2._H</vt:lpstr>
      <vt:lpstr>ZF04.2.1._A</vt:lpstr>
      <vt:lpstr>ZF04.2.1._B</vt:lpstr>
      <vt:lpstr>ZF04.2.1._C</vt:lpstr>
      <vt:lpstr>ZF04.2.1._D</vt:lpstr>
      <vt:lpstr>ZF04.2.1._E</vt:lpstr>
      <vt:lpstr>ZF04.2.1._F</vt:lpstr>
      <vt:lpstr>ZF04.2.1._G</vt:lpstr>
      <vt:lpstr>ZF04.2.1._H</vt:lpstr>
      <vt:lpstr>ZF04.2.2._A</vt:lpstr>
      <vt:lpstr>ZF04.2.2._B</vt:lpstr>
      <vt:lpstr>ZF04.2.2._C</vt:lpstr>
      <vt:lpstr>ZF04.2.2._D</vt:lpstr>
      <vt:lpstr>ZF04.2.2._E</vt:lpstr>
      <vt:lpstr>ZF04.2.2._F</vt:lpstr>
      <vt:lpstr>ZF04.2.2._G</vt:lpstr>
      <vt:lpstr>ZF04.2.2._H</vt:lpstr>
      <vt:lpstr>ZF04.2.3._A</vt:lpstr>
      <vt:lpstr>ZF04.2.3._B</vt:lpstr>
      <vt:lpstr>ZF04.2.3._C</vt:lpstr>
      <vt:lpstr>ZF04.2.3._D</vt:lpstr>
      <vt:lpstr>ZF04.2.3._E</vt:lpstr>
      <vt:lpstr>ZF04.2.3._F</vt:lpstr>
      <vt:lpstr>ZF04.2.3._G</vt:lpstr>
      <vt:lpstr>ZF04.2.3._H</vt:lpstr>
      <vt:lpstr>ZF04.2.4._A</vt:lpstr>
      <vt:lpstr>ZF04.2.4._B</vt:lpstr>
      <vt:lpstr>ZF04.2.4._C</vt:lpstr>
      <vt:lpstr>ZF04.2.4._D</vt:lpstr>
      <vt:lpstr>ZF04.2.4._E</vt:lpstr>
      <vt:lpstr>ZF04.2.4._F</vt:lpstr>
      <vt:lpstr>ZF04.2.4._G</vt:lpstr>
      <vt:lpstr>ZF04.2.4._H</vt:lpstr>
      <vt:lpstr>ZF04.2.5._A</vt:lpstr>
      <vt:lpstr>ZF04.2.5._B</vt:lpstr>
      <vt:lpstr>ZF04.2.5._C</vt:lpstr>
      <vt:lpstr>ZF04.2.5._D</vt:lpstr>
      <vt:lpstr>ZF04.2.5._E</vt:lpstr>
      <vt:lpstr>ZF04.2.5._F</vt:lpstr>
      <vt:lpstr>ZF04.2.5._G</vt:lpstr>
      <vt:lpstr>ZF04.2.5._H</vt:lpstr>
      <vt:lpstr>ZF04.2.6._A</vt:lpstr>
      <vt:lpstr>ZF04.2.6._B</vt:lpstr>
      <vt:lpstr>ZF04.2.6._C</vt:lpstr>
      <vt:lpstr>ZF04.2.6._D</vt:lpstr>
      <vt:lpstr>ZF04.2.6._E</vt:lpstr>
      <vt:lpstr>ZF04.2.6._F</vt:lpstr>
      <vt:lpstr>ZF04.2.6._G</vt:lpstr>
      <vt:lpstr>ZF04.2.6._H</vt:lpstr>
      <vt:lpstr>ZF04.2.7._A</vt:lpstr>
      <vt:lpstr>ZF04.2.7._B</vt:lpstr>
      <vt:lpstr>ZF04.2.7._C</vt:lpstr>
      <vt:lpstr>ZF04.2.7._D</vt:lpstr>
      <vt:lpstr>ZF04.2.7._E</vt:lpstr>
      <vt:lpstr>ZF04.2.7._F</vt:lpstr>
      <vt:lpstr>ZF04.2.7._G</vt:lpstr>
      <vt:lpstr>ZF04.2.7._H</vt:lpstr>
      <vt:lpstr>ZF04.2.7.1._A</vt:lpstr>
      <vt:lpstr>ZF04.2.7.1._B</vt:lpstr>
      <vt:lpstr>ZF04.2.7.1._C</vt:lpstr>
      <vt:lpstr>ZF04.2.7.1._D</vt:lpstr>
      <vt:lpstr>ZF04.2.7.1._E</vt:lpstr>
      <vt:lpstr>ZF04.2.7.1._F</vt:lpstr>
      <vt:lpstr>ZF04.2.7.1._G</vt:lpstr>
      <vt:lpstr>ZF04.2.7.1._H</vt:lpstr>
      <vt:lpstr>ZF04.2.7.2._A</vt:lpstr>
      <vt:lpstr>ZF04.2.7.2._B</vt:lpstr>
      <vt:lpstr>ZF04.2.7.2._C</vt:lpstr>
      <vt:lpstr>ZF04.2.7.2._D</vt:lpstr>
      <vt:lpstr>ZF04.2.7.2._E</vt:lpstr>
      <vt:lpstr>ZF04.2.7.2._F</vt:lpstr>
      <vt:lpstr>ZF04.2.7.2._G</vt:lpstr>
      <vt:lpstr>ZF04.2.7.2._H</vt:lpstr>
      <vt:lpstr>ZF04.2.8._A</vt:lpstr>
      <vt:lpstr>ZF04.2.8._B</vt:lpstr>
      <vt:lpstr>ZF04.2.8._C</vt:lpstr>
      <vt:lpstr>ZF04.2.8._D</vt:lpstr>
      <vt:lpstr>ZF04.2.8._E</vt:lpstr>
      <vt:lpstr>ZF04.2.8._F</vt:lpstr>
      <vt:lpstr>ZF04.2.8._G</vt:lpstr>
      <vt:lpstr>ZF04.2.8._H</vt:lpstr>
      <vt:lpstr>ZF04.2.9._A</vt:lpstr>
      <vt:lpstr>ZF04.2.9._B</vt:lpstr>
      <vt:lpstr>ZF04.2.9._C</vt:lpstr>
      <vt:lpstr>ZF04.2.9._D</vt:lpstr>
      <vt:lpstr>ZF04.2.9._E</vt:lpstr>
      <vt:lpstr>ZF04.2.9._F</vt:lpstr>
      <vt:lpstr>ZF04.2.9._G</vt:lpstr>
      <vt:lpstr>ZF04.2.9._H</vt:lpstr>
      <vt:lpstr>ZF04.3._A</vt:lpstr>
      <vt:lpstr>ZF04.3._B</vt:lpstr>
      <vt:lpstr>ZF04.3._C</vt:lpstr>
      <vt:lpstr>ZF04.3._D</vt:lpstr>
      <vt:lpstr>ZF04.3._E</vt:lpstr>
      <vt:lpstr>ZF04.3._F</vt:lpstr>
      <vt:lpstr>ZF04.3._G</vt:lpstr>
      <vt:lpstr>ZF04.3._H</vt:lpstr>
      <vt:lpstr>ZF04.3.1._A</vt:lpstr>
      <vt:lpstr>ZF04.3.1._B</vt:lpstr>
      <vt:lpstr>ZF04.3.1._C</vt:lpstr>
      <vt:lpstr>ZF04.3.1._D</vt:lpstr>
      <vt:lpstr>ZF04.3.1._E</vt:lpstr>
      <vt:lpstr>ZF04.3.1._F</vt:lpstr>
      <vt:lpstr>ZF04.3.1._G</vt:lpstr>
      <vt:lpstr>ZF04.3.1._H</vt:lpstr>
      <vt:lpstr>ZF04.3.2._A</vt:lpstr>
      <vt:lpstr>ZF04.3.2._B</vt:lpstr>
      <vt:lpstr>ZF04.3.2._C</vt:lpstr>
      <vt:lpstr>ZF04.3.2._D</vt:lpstr>
      <vt:lpstr>ZF04.3.2._E</vt:lpstr>
      <vt:lpstr>ZF04.3.2._F</vt:lpstr>
      <vt:lpstr>ZF04.3.2._G</vt:lpstr>
      <vt:lpstr>ZF04.3.2._H</vt:lpstr>
      <vt:lpstr>ZF04.3.3._A</vt:lpstr>
      <vt:lpstr>ZF04.3.3._B</vt:lpstr>
      <vt:lpstr>ZF04.3.3._C</vt:lpstr>
      <vt:lpstr>ZF04.3.3._D</vt:lpstr>
      <vt:lpstr>ZF04.3.3._E</vt:lpstr>
      <vt:lpstr>ZF04.3.3._F</vt:lpstr>
      <vt:lpstr>ZF04.3.3._G</vt:lpstr>
      <vt:lpstr>ZF04.3.3._H</vt:lpstr>
      <vt:lpstr>ZF04.3.3.1._A</vt:lpstr>
      <vt:lpstr>ZF04.3.3.1._B</vt:lpstr>
      <vt:lpstr>ZF04.3.3.1._C</vt:lpstr>
      <vt:lpstr>ZF04.3.3.1._D</vt:lpstr>
      <vt:lpstr>ZF04.3.3.1._E</vt:lpstr>
      <vt:lpstr>ZF04.3.3.1._F</vt:lpstr>
      <vt:lpstr>ZF04.3.3.1._G</vt:lpstr>
      <vt:lpstr>ZF04.3.3.1._H</vt:lpstr>
      <vt:lpstr>ZF04.3.3.2._A</vt:lpstr>
      <vt:lpstr>ZF04.3.3.2._B</vt:lpstr>
      <vt:lpstr>ZF04.3.3.2._C</vt:lpstr>
      <vt:lpstr>ZF04.3.3.2._D</vt:lpstr>
      <vt:lpstr>ZF04.3.3.2._E</vt:lpstr>
      <vt:lpstr>ZF04.3.3.2._F</vt:lpstr>
      <vt:lpstr>ZF04.3.3.2._G</vt:lpstr>
      <vt:lpstr>ZF04.3.3.2._H</vt:lpstr>
      <vt:lpstr>ZF04.3.3.2.1._A</vt:lpstr>
      <vt:lpstr>ZF04.3.3.2.1._B</vt:lpstr>
      <vt:lpstr>ZF04.3.3.2.1._C</vt:lpstr>
      <vt:lpstr>ZF04.3.3.2.1._D</vt:lpstr>
      <vt:lpstr>ZF04.3.3.2.1._E</vt:lpstr>
      <vt:lpstr>ZF04.3.3.2.1._F</vt:lpstr>
      <vt:lpstr>ZF04.3.3.2.1._G</vt:lpstr>
      <vt:lpstr>ZF04.3.3.2.1._H</vt:lpstr>
      <vt:lpstr>ZF04.3.3.2.2._A</vt:lpstr>
      <vt:lpstr>ZF04.3.3.2.2._B</vt:lpstr>
      <vt:lpstr>ZF04.3.3.2.2._C</vt:lpstr>
      <vt:lpstr>ZF04.3.3.2.2._D</vt:lpstr>
      <vt:lpstr>ZF04.3.3.2.2._E</vt:lpstr>
      <vt:lpstr>ZF04.3.3.2.2._F</vt:lpstr>
      <vt:lpstr>ZF04.3.3.2.2._G</vt:lpstr>
      <vt:lpstr>ZF04.3.3.2.2._H</vt:lpstr>
      <vt:lpstr>ZF04.3.4._A</vt:lpstr>
      <vt:lpstr>ZF04.3.4._B</vt:lpstr>
      <vt:lpstr>ZF04.3.4._C</vt:lpstr>
      <vt:lpstr>ZF04.3.4._D</vt:lpstr>
      <vt:lpstr>ZF04.3.4._E</vt:lpstr>
      <vt:lpstr>ZF04.3.4._F</vt:lpstr>
      <vt:lpstr>ZF04.3.4._G</vt:lpstr>
      <vt:lpstr>ZF04.3.4._H</vt:lpstr>
      <vt:lpstr>ZF04.4._A</vt:lpstr>
      <vt:lpstr>ZF04.4._B</vt:lpstr>
      <vt:lpstr>ZF04.4._C</vt:lpstr>
      <vt:lpstr>ZF04.4._D</vt:lpstr>
      <vt:lpstr>ZF04.4._E</vt:lpstr>
      <vt:lpstr>ZF04.4._F</vt:lpstr>
      <vt:lpstr>ZF04.4._G</vt:lpstr>
      <vt:lpstr>ZF04.4._H</vt:lpstr>
      <vt:lpstr>ZF04.4.1._A</vt:lpstr>
      <vt:lpstr>ZF04.4.1._B</vt:lpstr>
      <vt:lpstr>ZF04.4.1._C</vt:lpstr>
      <vt:lpstr>ZF04.4.1._D</vt:lpstr>
      <vt:lpstr>ZF04.4.1._E</vt:lpstr>
      <vt:lpstr>ZF04.4.1._F</vt:lpstr>
      <vt:lpstr>ZF04.4.1._G</vt:lpstr>
      <vt:lpstr>ZF04.4.1._H</vt:lpstr>
      <vt:lpstr>ZF04.4.10._A</vt:lpstr>
      <vt:lpstr>ZF04.4.10._B</vt:lpstr>
      <vt:lpstr>ZF04.4.10._C</vt:lpstr>
      <vt:lpstr>ZF04.4.10._D</vt:lpstr>
      <vt:lpstr>ZF04.4.10._E</vt:lpstr>
      <vt:lpstr>ZF04.4.10._F</vt:lpstr>
      <vt:lpstr>ZF04.4.10._G</vt:lpstr>
      <vt:lpstr>ZF04.4.10._H</vt:lpstr>
      <vt:lpstr>ZF04.4.2._A</vt:lpstr>
      <vt:lpstr>ZF04.4.2._B</vt:lpstr>
      <vt:lpstr>ZF04.4.2._C</vt:lpstr>
      <vt:lpstr>ZF04.4.2._D</vt:lpstr>
      <vt:lpstr>ZF04.4.2._E</vt:lpstr>
      <vt:lpstr>ZF04.4.2._F</vt:lpstr>
      <vt:lpstr>ZF04.4.2._G</vt:lpstr>
      <vt:lpstr>ZF04.4.2._H</vt:lpstr>
      <vt:lpstr>ZF04.4.3._A</vt:lpstr>
      <vt:lpstr>ZF04.4.3._B</vt:lpstr>
      <vt:lpstr>ZF04.4.3._C</vt:lpstr>
      <vt:lpstr>ZF04.4.3._D</vt:lpstr>
      <vt:lpstr>ZF04.4.3._E</vt:lpstr>
      <vt:lpstr>ZF04.4.3._F</vt:lpstr>
      <vt:lpstr>ZF04.4.3._G</vt:lpstr>
      <vt:lpstr>ZF04.4.3._H</vt:lpstr>
      <vt:lpstr>ZF04.4.4._A</vt:lpstr>
      <vt:lpstr>ZF04.4.4._B</vt:lpstr>
      <vt:lpstr>ZF04.4.4._C</vt:lpstr>
      <vt:lpstr>ZF04.4.4._D</vt:lpstr>
      <vt:lpstr>ZF04.4.4._E</vt:lpstr>
      <vt:lpstr>ZF04.4.4._F</vt:lpstr>
      <vt:lpstr>ZF04.4.4._G</vt:lpstr>
      <vt:lpstr>ZF04.4.4._H</vt:lpstr>
      <vt:lpstr>ZF04.4.5._A</vt:lpstr>
      <vt:lpstr>ZF04.4.5._B</vt:lpstr>
      <vt:lpstr>ZF04.4.5._C</vt:lpstr>
      <vt:lpstr>ZF04.4.5._D</vt:lpstr>
      <vt:lpstr>ZF04.4.5._E</vt:lpstr>
      <vt:lpstr>ZF04.4.5._F</vt:lpstr>
      <vt:lpstr>ZF04.4.5._G</vt:lpstr>
      <vt:lpstr>ZF04.4.5._H</vt:lpstr>
      <vt:lpstr>ZF04.4.6._A</vt:lpstr>
      <vt:lpstr>ZF04.4.6._B</vt:lpstr>
      <vt:lpstr>ZF04.4.6._C</vt:lpstr>
      <vt:lpstr>ZF04.4.6._D</vt:lpstr>
      <vt:lpstr>ZF04.4.6._E</vt:lpstr>
      <vt:lpstr>ZF04.4.6._F</vt:lpstr>
      <vt:lpstr>ZF04.4.6._G</vt:lpstr>
      <vt:lpstr>ZF04.4.6._H</vt:lpstr>
      <vt:lpstr>ZF04.4.7._A</vt:lpstr>
      <vt:lpstr>ZF04.4.7._B</vt:lpstr>
      <vt:lpstr>ZF04.4.7._C</vt:lpstr>
      <vt:lpstr>ZF04.4.7._D</vt:lpstr>
      <vt:lpstr>ZF04.4.7._E</vt:lpstr>
      <vt:lpstr>ZF04.4.7._F</vt:lpstr>
      <vt:lpstr>ZF04.4.7._G</vt:lpstr>
      <vt:lpstr>ZF04.4.7._H</vt:lpstr>
      <vt:lpstr>ZF04.4.8._A</vt:lpstr>
      <vt:lpstr>ZF04.4.8._B</vt:lpstr>
      <vt:lpstr>ZF04.4.8._C</vt:lpstr>
      <vt:lpstr>ZF04.4.8._D</vt:lpstr>
      <vt:lpstr>ZF04.4.8._E</vt:lpstr>
      <vt:lpstr>ZF04.4.8._F</vt:lpstr>
      <vt:lpstr>ZF04.4.8._G</vt:lpstr>
      <vt:lpstr>ZF04.4.8._H</vt:lpstr>
      <vt:lpstr>ZF04.4.9._A</vt:lpstr>
      <vt:lpstr>ZF04.4.9._B</vt:lpstr>
      <vt:lpstr>ZF04.4.9._C</vt:lpstr>
      <vt:lpstr>ZF04.4.9._D</vt:lpstr>
      <vt:lpstr>ZF04.4.9._E</vt:lpstr>
      <vt:lpstr>ZF04.4.9._F</vt:lpstr>
      <vt:lpstr>ZF04.4.9._G</vt:lpstr>
      <vt:lpstr>ZF04.4.9._H</vt:lpstr>
      <vt:lpstr>ZF04.5._A</vt:lpstr>
      <vt:lpstr>ZF04.5._B</vt:lpstr>
      <vt:lpstr>ZF04.5._C</vt:lpstr>
      <vt:lpstr>ZF04.5._D</vt:lpstr>
      <vt:lpstr>ZF04.5._E</vt:lpstr>
      <vt:lpstr>ZF04.5._F</vt:lpstr>
      <vt:lpstr>ZF04.5._G</vt:lpstr>
      <vt:lpstr>ZF04.5._H</vt:lpstr>
      <vt:lpstr>ZF05.1._A</vt:lpstr>
      <vt:lpstr>ZF05.1._B</vt:lpstr>
      <vt:lpstr>ZF05.1._C</vt:lpstr>
      <vt:lpstr>ZF05.10._A</vt:lpstr>
      <vt:lpstr>ZF05.10._B</vt:lpstr>
      <vt:lpstr>ZF05.10._C</vt:lpstr>
      <vt:lpstr>ZF05.11._A</vt:lpstr>
      <vt:lpstr>ZF05.11._B</vt:lpstr>
      <vt:lpstr>ZF05.11._C</vt:lpstr>
      <vt:lpstr>ZF05.2._A</vt:lpstr>
      <vt:lpstr>ZF05.2._B</vt:lpstr>
      <vt:lpstr>ZF05.2._C</vt:lpstr>
      <vt:lpstr>ZF05.3._A</vt:lpstr>
      <vt:lpstr>ZF05.3._B</vt:lpstr>
      <vt:lpstr>ZF05.3._C</vt:lpstr>
      <vt:lpstr>ZF05.4._A</vt:lpstr>
      <vt:lpstr>ZF05.4._B</vt:lpstr>
      <vt:lpstr>ZF05.4._C</vt:lpstr>
      <vt:lpstr>ZF05.5._A</vt:lpstr>
      <vt:lpstr>ZF05.5._B</vt:lpstr>
      <vt:lpstr>ZF05.5._C</vt:lpstr>
      <vt:lpstr>ZF05.6._A</vt:lpstr>
      <vt:lpstr>ZF05.6._B</vt:lpstr>
      <vt:lpstr>ZF05.6._C</vt:lpstr>
      <vt:lpstr>ZF05.7._A</vt:lpstr>
      <vt:lpstr>ZF05.7._B</vt:lpstr>
      <vt:lpstr>ZF05.7._C</vt:lpstr>
      <vt:lpstr>ZF05.8._A</vt:lpstr>
      <vt:lpstr>ZF05.8._B</vt:lpstr>
      <vt:lpstr>ZF05.8._C</vt:lpstr>
      <vt:lpstr>ZF05.9._A</vt:lpstr>
      <vt:lpstr>ZF05.9._B</vt:lpstr>
      <vt:lpstr>ZF05.9._C</vt:lpstr>
      <vt:lpstr>ZF06.1._A</vt:lpstr>
      <vt:lpstr>ZF06.1._G</vt:lpstr>
      <vt:lpstr>ZF06.1.1._A</vt:lpstr>
      <vt:lpstr>ZF06.1.1._G</vt:lpstr>
      <vt:lpstr>ZF06.1.2._A</vt:lpstr>
      <vt:lpstr>ZF06.1.2._G</vt:lpstr>
      <vt:lpstr>ZF06.1.3._A</vt:lpstr>
      <vt:lpstr>ZF06.1.3._G</vt:lpstr>
      <vt:lpstr>ZF06.1.4._A</vt:lpstr>
      <vt:lpstr>ZF06.1.4._G</vt:lpstr>
      <vt:lpstr>ZF06.1.5._A</vt:lpstr>
      <vt:lpstr>ZF06.1.5._G</vt:lpstr>
      <vt:lpstr>ZF06.1.6._A</vt:lpstr>
      <vt:lpstr>ZF06.1.6._G</vt:lpstr>
      <vt:lpstr>ZF06.1.7._A</vt:lpstr>
      <vt:lpstr>ZF06.1.7._G</vt:lpstr>
      <vt:lpstr>ZF06.1.8._A</vt:lpstr>
      <vt:lpstr>ZF06.1.8._G</vt:lpstr>
      <vt:lpstr>ZF06.2._A</vt:lpstr>
      <vt:lpstr>ZF06.2._B</vt:lpstr>
      <vt:lpstr>ZF06.2._C</vt:lpstr>
      <vt:lpstr>ZF06.2._D</vt:lpstr>
      <vt:lpstr>ZF06.2._F</vt:lpstr>
      <vt:lpstr>ZF06.2._G</vt:lpstr>
      <vt:lpstr>ZF06.2.1._A</vt:lpstr>
      <vt:lpstr>ZF06.2.1._B</vt:lpstr>
      <vt:lpstr>ZF06.2.1._C</vt:lpstr>
      <vt:lpstr>ZF06.2.1._D</vt:lpstr>
      <vt:lpstr>ZF06.2.1._F</vt:lpstr>
      <vt:lpstr>ZF06.2.1._G</vt:lpstr>
      <vt:lpstr>ZF06.2.2._A</vt:lpstr>
      <vt:lpstr>ZF06.2.2._B</vt:lpstr>
      <vt:lpstr>ZF06.2.2._C</vt:lpstr>
      <vt:lpstr>ZF06.2.2._D</vt:lpstr>
      <vt:lpstr>ZF06.2.2._F</vt:lpstr>
      <vt:lpstr>ZF06.2.2._G</vt:lpstr>
      <vt:lpstr>ZF06.2.3._A</vt:lpstr>
      <vt:lpstr>ZF06.2.3._B</vt:lpstr>
      <vt:lpstr>ZF06.2.3._C</vt:lpstr>
      <vt:lpstr>ZF06.2.3._D</vt:lpstr>
      <vt:lpstr>ZF06.2.3._F</vt:lpstr>
      <vt:lpstr>ZF06.2.3._G</vt:lpstr>
      <vt:lpstr>ZF06.2.4._A</vt:lpstr>
      <vt:lpstr>ZF06.2.4._B</vt:lpstr>
      <vt:lpstr>ZF06.2.4._C</vt:lpstr>
      <vt:lpstr>ZF06.2.4._D</vt:lpstr>
      <vt:lpstr>ZF06.2.4._F</vt:lpstr>
      <vt:lpstr>ZF06.2.4._G</vt:lpstr>
      <vt:lpstr>ZF06.2.5._A</vt:lpstr>
      <vt:lpstr>ZF06.2.5._B</vt:lpstr>
      <vt:lpstr>ZF06.2.5._C</vt:lpstr>
      <vt:lpstr>ZF06.2.5._D</vt:lpstr>
      <vt:lpstr>ZF06.2.5._F</vt:lpstr>
      <vt:lpstr>ZF06.2.5._G</vt:lpstr>
      <vt:lpstr>ZF06.2.6._A</vt:lpstr>
      <vt:lpstr>ZF06.2.6._B</vt:lpstr>
      <vt:lpstr>ZF06.2.6._C</vt:lpstr>
      <vt:lpstr>ZF06.2.6._D</vt:lpstr>
      <vt:lpstr>ZF06.2.6._F</vt:lpstr>
      <vt:lpstr>ZF06.2.6._G</vt:lpstr>
      <vt:lpstr>ZF06.2.7._A</vt:lpstr>
      <vt:lpstr>ZF06.2.7._B</vt:lpstr>
      <vt:lpstr>ZF06.2.7._C</vt:lpstr>
      <vt:lpstr>ZF06.2.7._D</vt:lpstr>
      <vt:lpstr>ZF06.2.7._F</vt:lpstr>
      <vt:lpstr>ZF06.2.7._G</vt:lpstr>
      <vt:lpstr>ZF06.3._A</vt:lpstr>
      <vt:lpstr>ZF06.3._B</vt:lpstr>
      <vt:lpstr>ZF06.3._C</vt:lpstr>
      <vt:lpstr>ZF06.3._D</vt:lpstr>
      <vt:lpstr>ZF06.3._F</vt:lpstr>
      <vt:lpstr>ZF06.3._G</vt:lpstr>
      <vt:lpstr>ZF07.1._A</vt:lpstr>
      <vt:lpstr>ZF07.1._B</vt:lpstr>
      <vt:lpstr>ZF07.1._C</vt:lpstr>
      <vt:lpstr>ZF07.2._A</vt:lpstr>
      <vt:lpstr>ZF07.2._B</vt:lpstr>
      <vt:lpstr>ZF07.2._C</vt:lpstr>
      <vt:lpstr>ZF07.3._A</vt:lpstr>
      <vt:lpstr>ZF07.3._B</vt:lpstr>
      <vt:lpstr>ZF07.3._C</vt:lpstr>
      <vt:lpstr>ZF07.4._A</vt:lpstr>
      <vt:lpstr>ZF07.4._B</vt:lpstr>
      <vt:lpstr>ZF07.4._C</vt:lpstr>
      <vt:lpstr>ZF07.5._A</vt:lpstr>
      <vt:lpstr>ZF07.5._B</vt:lpstr>
      <vt:lpstr>ZF07.5._C</vt:lpstr>
      <vt:lpstr>ZF07.6._A</vt:lpstr>
      <vt:lpstr>ZF07.6._B</vt:lpstr>
      <vt:lpstr>ZF07.6._C</vt:lpstr>
      <vt:lpstr>ZF07.7._A</vt:lpstr>
      <vt:lpstr>ZF07.7._B</vt:lpstr>
      <vt:lpstr>ZF07.7._C</vt:lpstr>
      <vt:lpstr>ZF07.8._A</vt:lpstr>
      <vt:lpstr>ZF07.8._B</vt:lpstr>
      <vt:lpstr>ZF07.8._C</vt:lpstr>
      <vt:lpstr>ZF08.1._A</vt:lpstr>
      <vt:lpstr>ZF08.1._B</vt:lpstr>
      <vt:lpstr>ZF08.1._C</vt:lpstr>
      <vt:lpstr>ZF08.1._D</vt:lpstr>
      <vt:lpstr>ZF08.1._E</vt:lpstr>
      <vt:lpstr>ZF08.1._F</vt:lpstr>
      <vt:lpstr>ZF08.1._G</vt:lpstr>
      <vt:lpstr>ZF08.1._H</vt:lpstr>
      <vt:lpstr>ZF08.1._I</vt:lpstr>
      <vt:lpstr>ZF08.1._J</vt:lpstr>
      <vt:lpstr>ZF08.1._K</vt:lpstr>
      <vt:lpstr>ZF08.1._L</vt:lpstr>
      <vt:lpstr>ZF08.1.1._A</vt:lpstr>
      <vt:lpstr>ZF08.1.1._B</vt:lpstr>
      <vt:lpstr>ZF08.1.1._C</vt:lpstr>
      <vt:lpstr>ZF08.1.1._D</vt:lpstr>
      <vt:lpstr>ZF08.1.1._E</vt:lpstr>
      <vt:lpstr>ZF08.1.1._F</vt:lpstr>
      <vt:lpstr>ZF08.1.1._G</vt:lpstr>
      <vt:lpstr>ZF08.1.1._H</vt:lpstr>
      <vt:lpstr>ZF08.1.1._I</vt:lpstr>
      <vt:lpstr>ZF08.1.1._J</vt:lpstr>
      <vt:lpstr>ZF08.1.1._K</vt:lpstr>
      <vt:lpstr>ZF08.1.1._L</vt:lpstr>
      <vt:lpstr>ZF08.1.2._A</vt:lpstr>
      <vt:lpstr>ZF08.1.2._B</vt:lpstr>
      <vt:lpstr>ZF08.1.2._C</vt:lpstr>
      <vt:lpstr>ZF08.1.2._D</vt:lpstr>
      <vt:lpstr>ZF08.1.2._E</vt:lpstr>
      <vt:lpstr>ZF08.1.2._F</vt:lpstr>
      <vt:lpstr>ZF08.1.2._G</vt:lpstr>
      <vt:lpstr>ZF08.1.2._H</vt:lpstr>
      <vt:lpstr>ZF08.1.2._I</vt:lpstr>
      <vt:lpstr>ZF08.1.2._J</vt:lpstr>
      <vt:lpstr>ZF08.1.2._K</vt:lpstr>
      <vt:lpstr>ZF08.1.2._L</vt:lpstr>
      <vt:lpstr>ZF08.1.3._A</vt:lpstr>
      <vt:lpstr>ZF08.1.3._B</vt:lpstr>
      <vt:lpstr>ZF08.1.3._C</vt:lpstr>
      <vt:lpstr>ZF08.1.3._D</vt:lpstr>
      <vt:lpstr>ZF08.1.3._E</vt:lpstr>
      <vt:lpstr>ZF08.1.3._F</vt:lpstr>
      <vt:lpstr>ZF08.1.3._G</vt:lpstr>
      <vt:lpstr>ZF08.1.3._H</vt:lpstr>
      <vt:lpstr>ZF08.1.3._I</vt:lpstr>
      <vt:lpstr>ZF08.1.3._J</vt:lpstr>
      <vt:lpstr>ZF08.1.3._K</vt:lpstr>
      <vt:lpstr>ZF08.1.3._L</vt:lpstr>
      <vt:lpstr>ZF08.1.4._A</vt:lpstr>
      <vt:lpstr>ZF08.1.4._B</vt:lpstr>
      <vt:lpstr>ZF08.1.4._C</vt:lpstr>
      <vt:lpstr>ZF08.1.4._D</vt:lpstr>
      <vt:lpstr>ZF08.1.4._E</vt:lpstr>
      <vt:lpstr>ZF08.1.4._F</vt:lpstr>
      <vt:lpstr>ZF08.1.4._G</vt:lpstr>
      <vt:lpstr>ZF08.1.4._H</vt:lpstr>
      <vt:lpstr>ZF08.1.4._I</vt:lpstr>
      <vt:lpstr>ZF08.1.4._J</vt:lpstr>
      <vt:lpstr>ZF08.1.4._K</vt:lpstr>
      <vt:lpstr>ZF08.1.4._L</vt:lpstr>
      <vt:lpstr>ZF08.1.5._A</vt:lpstr>
      <vt:lpstr>ZF08.1.5._B</vt:lpstr>
      <vt:lpstr>ZF08.1.5._C</vt:lpstr>
      <vt:lpstr>ZF08.1.5._D</vt:lpstr>
      <vt:lpstr>ZF08.1.5._E</vt:lpstr>
      <vt:lpstr>ZF08.1.5._F</vt:lpstr>
      <vt:lpstr>ZF08.1.5._G</vt:lpstr>
      <vt:lpstr>ZF08.1.5._H</vt:lpstr>
      <vt:lpstr>ZF08.1.5._I</vt:lpstr>
      <vt:lpstr>ZF08.1.5._J</vt:lpstr>
      <vt:lpstr>ZF08.1.5._K</vt:lpstr>
      <vt:lpstr>ZF08.1.5._L</vt:lpstr>
      <vt:lpstr>ZF08.1.6._A</vt:lpstr>
      <vt:lpstr>ZF08.1.6._B</vt:lpstr>
      <vt:lpstr>ZF08.1.6._C</vt:lpstr>
      <vt:lpstr>ZF08.1.6._D</vt:lpstr>
      <vt:lpstr>ZF08.1.6._E</vt:lpstr>
      <vt:lpstr>ZF08.1.6._F</vt:lpstr>
      <vt:lpstr>ZF08.1.6._G</vt:lpstr>
      <vt:lpstr>ZF08.1.6._H</vt:lpstr>
      <vt:lpstr>ZF08.1.6._I</vt:lpstr>
      <vt:lpstr>ZF08.1.6._J</vt:lpstr>
      <vt:lpstr>ZF08.1.6._K</vt:lpstr>
      <vt:lpstr>ZF08.1.6._L</vt:lpstr>
      <vt:lpstr>ZF08.1.7._A</vt:lpstr>
      <vt:lpstr>ZF08.1.7._B</vt:lpstr>
      <vt:lpstr>ZF08.1.7._C</vt:lpstr>
      <vt:lpstr>ZF08.1.7._D</vt:lpstr>
      <vt:lpstr>ZF08.1.7._E</vt:lpstr>
      <vt:lpstr>ZF08.1.7._F</vt:lpstr>
      <vt:lpstr>ZF08.1.7._G</vt:lpstr>
      <vt:lpstr>ZF08.1.7._H</vt:lpstr>
      <vt:lpstr>ZF08.1.7._I</vt:lpstr>
      <vt:lpstr>ZF08.1.7._J</vt:lpstr>
      <vt:lpstr>ZF08.1.7._K</vt:lpstr>
      <vt:lpstr>ZF08.1.7._L</vt:lpstr>
      <vt:lpstr>ZF08.1.8._A</vt:lpstr>
      <vt:lpstr>ZF08.1.8._B</vt:lpstr>
      <vt:lpstr>ZF08.1.8._C</vt:lpstr>
      <vt:lpstr>ZF08.1.8._D</vt:lpstr>
      <vt:lpstr>ZF08.1.8._E</vt:lpstr>
      <vt:lpstr>ZF08.1.8._F</vt:lpstr>
      <vt:lpstr>ZF08.1.8._G</vt:lpstr>
      <vt:lpstr>ZF08.1.8._H</vt:lpstr>
      <vt:lpstr>ZF08.1.8._I</vt:lpstr>
      <vt:lpstr>ZF08.1.8._J</vt:lpstr>
      <vt:lpstr>ZF08.1.8._K</vt:lpstr>
      <vt:lpstr>ZF08.1.8._L</vt:lpstr>
      <vt:lpstr>ZF08.1.9._A</vt:lpstr>
      <vt:lpstr>ZF08.1.9._B</vt:lpstr>
      <vt:lpstr>ZF08.1.9._C</vt:lpstr>
      <vt:lpstr>ZF08.1.9._D</vt:lpstr>
      <vt:lpstr>ZF08.1.9._E</vt:lpstr>
      <vt:lpstr>ZF08.1.9._F</vt:lpstr>
      <vt:lpstr>ZF08.1.9._G</vt:lpstr>
      <vt:lpstr>ZF08.1.9._H</vt:lpstr>
      <vt:lpstr>ZF08.1.9._I</vt:lpstr>
      <vt:lpstr>ZF08.1.9._J</vt:lpstr>
      <vt:lpstr>ZF08.1.9._K</vt:lpstr>
      <vt:lpstr>ZF08.1.9._L</vt:lpstr>
      <vt:lpstr>ZF08.2._A</vt:lpstr>
      <vt:lpstr>ZF08.2._B</vt:lpstr>
      <vt:lpstr>ZF08.2._C</vt:lpstr>
      <vt:lpstr>ZF08.2._D</vt:lpstr>
      <vt:lpstr>ZF08.2._E</vt:lpstr>
      <vt:lpstr>ZF08.2._F</vt:lpstr>
      <vt:lpstr>ZF08.2._G</vt:lpstr>
      <vt:lpstr>ZF08.2._H</vt:lpstr>
      <vt:lpstr>ZF08.2._I</vt:lpstr>
      <vt:lpstr>ZF08.2._J</vt:lpstr>
      <vt:lpstr>ZF08.2._K</vt:lpstr>
      <vt:lpstr>ZF08.2._L</vt:lpstr>
      <vt:lpstr>ZF08.2.1._A</vt:lpstr>
      <vt:lpstr>ZF08.2.1._B</vt:lpstr>
      <vt:lpstr>ZF08.2.1._C</vt:lpstr>
      <vt:lpstr>ZF08.2.1._D</vt:lpstr>
      <vt:lpstr>ZF08.2.1._E</vt:lpstr>
      <vt:lpstr>ZF08.2.1._F</vt:lpstr>
      <vt:lpstr>ZF08.2.1._G</vt:lpstr>
      <vt:lpstr>ZF08.2.1._H</vt:lpstr>
      <vt:lpstr>ZF08.2.1._I</vt:lpstr>
      <vt:lpstr>ZF08.2.1._J</vt:lpstr>
      <vt:lpstr>ZF08.2.1._K</vt:lpstr>
      <vt:lpstr>ZF08.2.1._L</vt:lpstr>
      <vt:lpstr>ZF08.2.2._A</vt:lpstr>
      <vt:lpstr>ZF08.2.2._B</vt:lpstr>
      <vt:lpstr>ZF08.2.2._C</vt:lpstr>
      <vt:lpstr>ZF08.2.2._D</vt:lpstr>
      <vt:lpstr>ZF08.2.2._E</vt:lpstr>
      <vt:lpstr>ZF08.2.2._F</vt:lpstr>
      <vt:lpstr>ZF08.2.2._G</vt:lpstr>
      <vt:lpstr>ZF08.2.2._H</vt:lpstr>
      <vt:lpstr>ZF08.2.2._I</vt:lpstr>
      <vt:lpstr>ZF08.2.2._J</vt:lpstr>
      <vt:lpstr>ZF08.2.2._K</vt:lpstr>
      <vt:lpstr>ZF08.2.2._L</vt:lpstr>
      <vt:lpstr>ZF08.2.3._A</vt:lpstr>
      <vt:lpstr>ZF08.2.3._B</vt:lpstr>
      <vt:lpstr>ZF08.2.3._C</vt:lpstr>
      <vt:lpstr>ZF08.2.3._D</vt:lpstr>
      <vt:lpstr>ZF08.2.3._E</vt:lpstr>
      <vt:lpstr>ZF08.2.3._F</vt:lpstr>
      <vt:lpstr>ZF08.2.3._G</vt:lpstr>
      <vt:lpstr>ZF08.2.3._H</vt:lpstr>
      <vt:lpstr>ZF08.2.3._I</vt:lpstr>
      <vt:lpstr>ZF08.2.3._J</vt:lpstr>
      <vt:lpstr>ZF08.2.3._K</vt:lpstr>
      <vt:lpstr>ZF08.2.3._L</vt:lpstr>
      <vt:lpstr>ZF08.2.4._A</vt:lpstr>
      <vt:lpstr>ZF08.2.4._B</vt:lpstr>
      <vt:lpstr>ZF08.2.4._C</vt:lpstr>
      <vt:lpstr>ZF08.2.4._D</vt:lpstr>
      <vt:lpstr>ZF08.2.4._E</vt:lpstr>
      <vt:lpstr>ZF08.2.4._F</vt:lpstr>
      <vt:lpstr>ZF08.2.4._G</vt:lpstr>
      <vt:lpstr>ZF08.2.4._H</vt:lpstr>
      <vt:lpstr>ZF08.2.4._I</vt:lpstr>
      <vt:lpstr>ZF08.2.4._J</vt:lpstr>
      <vt:lpstr>ZF08.2.4._K</vt:lpstr>
      <vt:lpstr>ZF08.2.4._L</vt:lpstr>
      <vt:lpstr>ZF08.2.5._A</vt:lpstr>
      <vt:lpstr>ZF08.2.5._B</vt:lpstr>
      <vt:lpstr>ZF08.2.5._C</vt:lpstr>
      <vt:lpstr>ZF08.2.5._D</vt:lpstr>
      <vt:lpstr>ZF08.2.5._E</vt:lpstr>
      <vt:lpstr>ZF08.2.5._F</vt:lpstr>
      <vt:lpstr>ZF08.2.5._G</vt:lpstr>
      <vt:lpstr>ZF08.2.5._H</vt:lpstr>
      <vt:lpstr>ZF08.2.5._I</vt:lpstr>
      <vt:lpstr>ZF08.2.5._J</vt:lpstr>
      <vt:lpstr>ZF08.2.5._K</vt:lpstr>
      <vt:lpstr>ZF08.2.5._L</vt:lpstr>
      <vt:lpstr>ZF08.2.6._A</vt:lpstr>
      <vt:lpstr>ZF08.2.6._B</vt:lpstr>
      <vt:lpstr>ZF08.2.6._C</vt:lpstr>
      <vt:lpstr>ZF08.2.6._D</vt:lpstr>
      <vt:lpstr>ZF08.2.6._E</vt:lpstr>
      <vt:lpstr>ZF08.2.6._F</vt:lpstr>
      <vt:lpstr>ZF08.2.6._G</vt:lpstr>
      <vt:lpstr>ZF08.2.6._H</vt:lpstr>
      <vt:lpstr>ZF08.2.6._I</vt:lpstr>
      <vt:lpstr>ZF08.2.6._J</vt:lpstr>
      <vt:lpstr>ZF08.2.6._K</vt:lpstr>
      <vt:lpstr>ZF08.2.6._L</vt:lpstr>
      <vt:lpstr>ZF08.2.7._A</vt:lpstr>
      <vt:lpstr>ZF08.2.7._B</vt:lpstr>
      <vt:lpstr>ZF08.2.7._C</vt:lpstr>
      <vt:lpstr>ZF08.2.7._D</vt:lpstr>
      <vt:lpstr>ZF08.2.7._E</vt:lpstr>
      <vt:lpstr>ZF08.2.7._F</vt:lpstr>
      <vt:lpstr>ZF08.2.7._G</vt:lpstr>
      <vt:lpstr>ZF08.2.7._H</vt:lpstr>
      <vt:lpstr>ZF08.2.7._I</vt:lpstr>
      <vt:lpstr>ZF08.2.7._J</vt:lpstr>
      <vt:lpstr>ZF08.2.7._K</vt:lpstr>
      <vt:lpstr>ZF08.2.7._L</vt:lpstr>
      <vt:lpstr>ZF08.2.8._A</vt:lpstr>
      <vt:lpstr>ZF08.2.8._B</vt:lpstr>
      <vt:lpstr>ZF08.2.8._C</vt:lpstr>
      <vt:lpstr>ZF08.2.8._D</vt:lpstr>
      <vt:lpstr>ZF08.2.8._E</vt:lpstr>
      <vt:lpstr>ZF08.2.8._F</vt:lpstr>
      <vt:lpstr>ZF08.2.8._G</vt:lpstr>
      <vt:lpstr>ZF08.2.8._H</vt:lpstr>
      <vt:lpstr>ZF08.2.8._I</vt:lpstr>
      <vt:lpstr>ZF08.2.8._J</vt:lpstr>
      <vt:lpstr>ZF08.2.8._K</vt:lpstr>
      <vt:lpstr>ZF08.2.8._L</vt:lpstr>
      <vt:lpstr>ZF08.2.9._A</vt:lpstr>
      <vt:lpstr>ZF08.2.9._B</vt:lpstr>
      <vt:lpstr>ZF08.2.9._C</vt:lpstr>
      <vt:lpstr>ZF08.2.9._D</vt:lpstr>
      <vt:lpstr>ZF08.2.9._E</vt:lpstr>
      <vt:lpstr>ZF08.2.9._F</vt:lpstr>
      <vt:lpstr>ZF08.2.9._G</vt:lpstr>
      <vt:lpstr>ZF08.2.9._H</vt:lpstr>
      <vt:lpstr>ZF08.2.9._I</vt:lpstr>
      <vt:lpstr>ZF08.2.9._J</vt:lpstr>
      <vt:lpstr>ZF08.2.9._K</vt:lpstr>
      <vt:lpstr>ZF08.2.9._L</vt:lpstr>
      <vt:lpstr>ZF08.3._A</vt:lpstr>
      <vt:lpstr>ZF08.3._B</vt:lpstr>
      <vt:lpstr>ZF08.3._C</vt:lpstr>
      <vt:lpstr>ZF08.3._D</vt:lpstr>
      <vt:lpstr>ZF08.3._E</vt:lpstr>
      <vt:lpstr>ZF08.3._F</vt:lpstr>
      <vt:lpstr>ZF08.3._G</vt:lpstr>
      <vt:lpstr>ZF08.3._H</vt:lpstr>
      <vt:lpstr>ZF08.3._I</vt:lpstr>
      <vt:lpstr>ZF08.3._J</vt:lpstr>
      <vt:lpstr>ZF08.3._K</vt:lpstr>
      <vt:lpstr>ZF08.3._L</vt:lpstr>
      <vt:lpstr>ZF08.3.1._A</vt:lpstr>
      <vt:lpstr>ZF08.3.1._B</vt:lpstr>
      <vt:lpstr>ZF08.3.1._C</vt:lpstr>
      <vt:lpstr>ZF08.3.1._D</vt:lpstr>
      <vt:lpstr>ZF08.3.1._E</vt:lpstr>
      <vt:lpstr>ZF08.3.1._F</vt:lpstr>
      <vt:lpstr>ZF08.3.1._G</vt:lpstr>
      <vt:lpstr>ZF08.3.1._H</vt:lpstr>
      <vt:lpstr>ZF08.3.1._I</vt:lpstr>
      <vt:lpstr>ZF08.3.1._J</vt:lpstr>
      <vt:lpstr>ZF08.3.1._K</vt:lpstr>
      <vt:lpstr>ZF08.3.1._L</vt:lpstr>
      <vt:lpstr>ZF08.3.2._A</vt:lpstr>
      <vt:lpstr>ZF08.3.2._B</vt:lpstr>
      <vt:lpstr>ZF08.3.2._C</vt:lpstr>
      <vt:lpstr>ZF08.3.2._D</vt:lpstr>
      <vt:lpstr>ZF08.3.2._E</vt:lpstr>
      <vt:lpstr>ZF08.3.2._F</vt:lpstr>
      <vt:lpstr>ZF08.3.2._G</vt:lpstr>
      <vt:lpstr>ZF08.3.2._H</vt:lpstr>
      <vt:lpstr>ZF08.3.2._I</vt:lpstr>
      <vt:lpstr>ZF08.3.2._J</vt:lpstr>
      <vt:lpstr>ZF08.3.2._K</vt:lpstr>
      <vt:lpstr>ZF08.3.2._L</vt:lpstr>
      <vt:lpstr>ZF08.3.3._A</vt:lpstr>
      <vt:lpstr>ZF08.3.3._B</vt:lpstr>
      <vt:lpstr>ZF08.3.3._C</vt:lpstr>
      <vt:lpstr>ZF08.3.3._D</vt:lpstr>
      <vt:lpstr>ZF08.3.3._E</vt:lpstr>
      <vt:lpstr>ZF08.3.3._F</vt:lpstr>
      <vt:lpstr>ZF08.3.3._G</vt:lpstr>
      <vt:lpstr>ZF08.3.3._H</vt:lpstr>
      <vt:lpstr>ZF08.3.3._I</vt:lpstr>
      <vt:lpstr>ZF08.3.3._J</vt:lpstr>
      <vt:lpstr>ZF08.3.3._K</vt:lpstr>
      <vt:lpstr>ZF08.3.3._L</vt:lpstr>
      <vt:lpstr>ZF08.3.4._A</vt:lpstr>
      <vt:lpstr>ZF08.3.4._B</vt:lpstr>
      <vt:lpstr>ZF08.3.4._C</vt:lpstr>
      <vt:lpstr>ZF08.3.4._D</vt:lpstr>
      <vt:lpstr>ZF08.3.4._E</vt:lpstr>
      <vt:lpstr>ZF08.3.4._F</vt:lpstr>
      <vt:lpstr>ZF08.3.4._G</vt:lpstr>
      <vt:lpstr>ZF08.3.4._H</vt:lpstr>
      <vt:lpstr>ZF08.3.4._I</vt:lpstr>
      <vt:lpstr>ZF08.3.4._J</vt:lpstr>
      <vt:lpstr>ZF08.3.4._K</vt:lpstr>
      <vt:lpstr>ZF08.3.4._L</vt:lpstr>
      <vt:lpstr>ZF08.3.5._A</vt:lpstr>
      <vt:lpstr>ZF08.3.5._B</vt:lpstr>
      <vt:lpstr>ZF08.3.5._C</vt:lpstr>
      <vt:lpstr>ZF08.3.5._D</vt:lpstr>
      <vt:lpstr>ZF08.3.5._E</vt:lpstr>
      <vt:lpstr>ZF08.3.5._F</vt:lpstr>
      <vt:lpstr>ZF08.3.5._G</vt:lpstr>
      <vt:lpstr>ZF08.3.5._H</vt:lpstr>
      <vt:lpstr>ZF08.3.5._I</vt:lpstr>
      <vt:lpstr>ZF08.3.5._J</vt:lpstr>
      <vt:lpstr>ZF08.3.5._K</vt:lpstr>
      <vt:lpstr>ZF08.3.5._L</vt:lpstr>
      <vt:lpstr>ZF08.3.6._A</vt:lpstr>
      <vt:lpstr>ZF08.3.6._B</vt:lpstr>
      <vt:lpstr>ZF08.3.6._C</vt:lpstr>
      <vt:lpstr>ZF08.3.6._D</vt:lpstr>
      <vt:lpstr>ZF08.3.6._E</vt:lpstr>
      <vt:lpstr>ZF08.3.6._F</vt:lpstr>
      <vt:lpstr>ZF08.3.6._G</vt:lpstr>
      <vt:lpstr>ZF08.3.6._H</vt:lpstr>
      <vt:lpstr>ZF08.3.6._I</vt:lpstr>
      <vt:lpstr>ZF08.3.6._J</vt:lpstr>
      <vt:lpstr>ZF08.3.6._K</vt:lpstr>
      <vt:lpstr>ZF08.3.6._L</vt:lpstr>
      <vt:lpstr>ZF08.3.7._A</vt:lpstr>
      <vt:lpstr>ZF08.3.7._B</vt:lpstr>
      <vt:lpstr>ZF08.3.7._C</vt:lpstr>
      <vt:lpstr>ZF08.3.7._D</vt:lpstr>
      <vt:lpstr>ZF08.3.7._E</vt:lpstr>
      <vt:lpstr>ZF08.3.7._F</vt:lpstr>
      <vt:lpstr>ZF08.3.7._G</vt:lpstr>
      <vt:lpstr>ZF08.3.7._H</vt:lpstr>
      <vt:lpstr>ZF08.3.7._I</vt:lpstr>
      <vt:lpstr>ZF08.3.7._J</vt:lpstr>
      <vt:lpstr>ZF08.3.7._K</vt:lpstr>
      <vt:lpstr>ZF08.3.7._L</vt:lpstr>
      <vt:lpstr>ZF08.3.8._A</vt:lpstr>
      <vt:lpstr>ZF08.3.8._B</vt:lpstr>
      <vt:lpstr>ZF08.3.8._C</vt:lpstr>
      <vt:lpstr>ZF08.3.8._D</vt:lpstr>
      <vt:lpstr>ZF08.3.8._E</vt:lpstr>
      <vt:lpstr>ZF08.3.8._F</vt:lpstr>
      <vt:lpstr>ZF08.3.8._G</vt:lpstr>
      <vt:lpstr>ZF08.3.8._H</vt:lpstr>
      <vt:lpstr>ZF08.3.8._I</vt:lpstr>
      <vt:lpstr>ZF08.3.8._J</vt:lpstr>
      <vt:lpstr>ZF08.3.8._K</vt:lpstr>
      <vt:lpstr>ZF08.3.8._L</vt:lpstr>
      <vt:lpstr>ZF08.3.9._A</vt:lpstr>
      <vt:lpstr>ZF08.3.9._B</vt:lpstr>
      <vt:lpstr>ZF08.3.9._C</vt:lpstr>
      <vt:lpstr>ZF08.3.9._D</vt:lpstr>
      <vt:lpstr>ZF08.3.9._E</vt:lpstr>
      <vt:lpstr>ZF08.3.9._F</vt:lpstr>
      <vt:lpstr>ZF08.3.9._G</vt:lpstr>
      <vt:lpstr>ZF08.3.9._H</vt:lpstr>
      <vt:lpstr>ZF08.3.9._I</vt:lpstr>
      <vt:lpstr>ZF08.3.9._J</vt:lpstr>
      <vt:lpstr>ZF08.3.9._K</vt:lpstr>
      <vt:lpstr>ZF08.3.9._L</vt:lpstr>
      <vt:lpstr>ZF08.4._A</vt:lpstr>
      <vt:lpstr>ZF08.4._B</vt:lpstr>
      <vt:lpstr>ZF08.4._C</vt:lpstr>
      <vt:lpstr>ZF08.4._D</vt:lpstr>
      <vt:lpstr>ZF08.4._E</vt:lpstr>
      <vt:lpstr>ZF08.4._F</vt:lpstr>
      <vt:lpstr>ZF08.4._G</vt:lpstr>
      <vt:lpstr>ZF08.4._H</vt:lpstr>
      <vt:lpstr>ZF08.4._I</vt:lpstr>
      <vt:lpstr>ZF08.4._J</vt:lpstr>
      <vt:lpstr>ZF08.4._K</vt:lpstr>
      <vt:lpstr>ZF08.4._L</vt:lpstr>
      <vt:lpstr>ZF08.4.1._A</vt:lpstr>
      <vt:lpstr>ZF08.4.1._B</vt:lpstr>
      <vt:lpstr>ZF08.4.1._C</vt:lpstr>
      <vt:lpstr>ZF08.4.1._D</vt:lpstr>
      <vt:lpstr>ZF08.4.1._E</vt:lpstr>
      <vt:lpstr>ZF08.4.1._F</vt:lpstr>
      <vt:lpstr>ZF08.4.1._G</vt:lpstr>
      <vt:lpstr>ZF08.4.1._H</vt:lpstr>
      <vt:lpstr>ZF08.4.1._I</vt:lpstr>
      <vt:lpstr>ZF08.4.1._J</vt:lpstr>
      <vt:lpstr>ZF08.4.1._K</vt:lpstr>
      <vt:lpstr>ZF08.4.1._L</vt:lpstr>
      <vt:lpstr>ZF08.4.2._A</vt:lpstr>
      <vt:lpstr>ZF08.4.2._B</vt:lpstr>
      <vt:lpstr>ZF08.4.2._C</vt:lpstr>
      <vt:lpstr>ZF08.4.2._D</vt:lpstr>
      <vt:lpstr>ZF08.4.2._E</vt:lpstr>
      <vt:lpstr>ZF08.4.2._F</vt:lpstr>
      <vt:lpstr>ZF08.4.2._G</vt:lpstr>
      <vt:lpstr>ZF08.4.2._H</vt:lpstr>
      <vt:lpstr>ZF08.4.2._I</vt:lpstr>
      <vt:lpstr>ZF08.4.2._J</vt:lpstr>
      <vt:lpstr>ZF08.4.2._K</vt:lpstr>
      <vt:lpstr>ZF08.4.2._L</vt:lpstr>
      <vt:lpstr>ZF08.4.3._A</vt:lpstr>
      <vt:lpstr>ZF08.4.3._B</vt:lpstr>
      <vt:lpstr>ZF08.4.3._C</vt:lpstr>
      <vt:lpstr>ZF08.4.3._D</vt:lpstr>
      <vt:lpstr>ZF08.4.3._E</vt:lpstr>
      <vt:lpstr>ZF08.4.3._F</vt:lpstr>
      <vt:lpstr>ZF08.4.3._G</vt:lpstr>
      <vt:lpstr>ZF08.4.3._H</vt:lpstr>
      <vt:lpstr>ZF08.4.3._I</vt:lpstr>
      <vt:lpstr>ZF08.4.3._J</vt:lpstr>
      <vt:lpstr>ZF08.4.3._K</vt:lpstr>
      <vt:lpstr>ZF08.4.3._L</vt:lpstr>
      <vt:lpstr>ZF08.4.4._A</vt:lpstr>
      <vt:lpstr>ZF08.4.4._B</vt:lpstr>
      <vt:lpstr>ZF08.4.4._C</vt:lpstr>
      <vt:lpstr>ZF08.4.4._D</vt:lpstr>
      <vt:lpstr>ZF08.4.4._E</vt:lpstr>
      <vt:lpstr>ZF08.4.4._F</vt:lpstr>
      <vt:lpstr>ZF08.4.4._G</vt:lpstr>
      <vt:lpstr>ZF08.4.4._H</vt:lpstr>
      <vt:lpstr>ZF08.4.4._I</vt:lpstr>
      <vt:lpstr>ZF08.4.4._J</vt:lpstr>
      <vt:lpstr>ZF08.4.4._K</vt:lpstr>
      <vt:lpstr>ZF08.4.4._L</vt:lpstr>
      <vt:lpstr>ZF08.4.5._A</vt:lpstr>
      <vt:lpstr>ZF08.4.5._B</vt:lpstr>
      <vt:lpstr>ZF08.4.5._C</vt:lpstr>
      <vt:lpstr>ZF08.4.5._D</vt:lpstr>
      <vt:lpstr>ZF08.4.5._E</vt:lpstr>
      <vt:lpstr>ZF08.4.5._F</vt:lpstr>
      <vt:lpstr>ZF08.4.5._G</vt:lpstr>
      <vt:lpstr>ZF08.4.5._H</vt:lpstr>
      <vt:lpstr>ZF08.4.5._I</vt:lpstr>
      <vt:lpstr>ZF08.4.5._J</vt:lpstr>
      <vt:lpstr>ZF08.4.5._K</vt:lpstr>
      <vt:lpstr>ZF08.4.5._L</vt:lpstr>
      <vt:lpstr>ZF08.4.6._A</vt:lpstr>
      <vt:lpstr>ZF08.4.6._B</vt:lpstr>
      <vt:lpstr>ZF08.4.6._C</vt:lpstr>
      <vt:lpstr>ZF08.4.6._D</vt:lpstr>
      <vt:lpstr>ZF08.4.6._E</vt:lpstr>
      <vt:lpstr>ZF08.4.6._F</vt:lpstr>
      <vt:lpstr>ZF08.4.6._G</vt:lpstr>
      <vt:lpstr>ZF08.4.6._H</vt:lpstr>
      <vt:lpstr>ZF08.4.6._I</vt:lpstr>
      <vt:lpstr>ZF08.4.6._J</vt:lpstr>
      <vt:lpstr>ZF08.4.6._K</vt:lpstr>
      <vt:lpstr>ZF08.4.6._L</vt:lpstr>
      <vt:lpstr>ZF08.4.7._A</vt:lpstr>
      <vt:lpstr>ZF08.4.7._B</vt:lpstr>
      <vt:lpstr>ZF08.4.7._C</vt:lpstr>
      <vt:lpstr>ZF08.4.7._D</vt:lpstr>
      <vt:lpstr>ZF08.4.7._E</vt:lpstr>
      <vt:lpstr>ZF08.4.7._F</vt:lpstr>
      <vt:lpstr>ZF08.4.7._G</vt:lpstr>
      <vt:lpstr>ZF08.4.7._H</vt:lpstr>
      <vt:lpstr>ZF08.4.7._I</vt:lpstr>
      <vt:lpstr>ZF08.4.7._J</vt:lpstr>
      <vt:lpstr>ZF08.4.7._K</vt:lpstr>
      <vt:lpstr>ZF08.4.7._L</vt:lpstr>
      <vt:lpstr>ZF08.4.8._A</vt:lpstr>
      <vt:lpstr>ZF08.4.8._B</vt:lpstr>
      <vt:lpstr>ZF08.4.8._C</vt:lpstr>
      <vt:lpstr>ZF08.4.8._D</vt:lpstr>
      <vt:lpstr>ZF08.4.8._E</vt:lpstr>
      <vt:lpstr>ZF08.4.8._F</vt:lpstr>
      <vt:lpstr>ZF08.4.8._G</vt:lpstr>
      <vt:lpstr>ZF08.4.8._H</vt:lpstr>
      <vt:lpstr>ZF08.4.8._I</vt:lpstr>
      <vt:lpstr>ZF08.4.8._J</vt:lpstr>
      <vt:lpstr>ZF08.4.8._K</vt:lpstr>
      <vt:lpstr>ZF08.4.8._L</vt:lpstr>
      <vt:lpstr>ZF08.4.9._A</vt:lpstr>
      <vt:lpstr>ZF08.4.9._B</vt:lpstr>
      <vt:lpstr>ZF08.4.9._C</vt:lpstr>
      <vt:lpstr>ZF08.4.9._D</vt:lpstr>
      <vt:lpstr>ZF08.4.9._E</vt:lpstr>
      <vt:lpstr>ZF08.4.9._F</vt:lpstr>
      <vt:lpstr>ZF08.4.9._G</vt:lpstr>
      <vt:lpstr>ZF08.4.9._H</vt:lpstr>
      <vt:lpstr>ZF08.4.9._I</vt:lpstr>
      <vt:lpstr>ZF08.4.9._J</vt:lpstr>
      <vt:lpstr>ZF08.4.9._K</vt:lpstr>
      <vt:lpstr>ZF08.4.9._L</vt:lpstr>
      <vt:lpstr>ZF09.1._A</vt:lpstr>
      <vt:lpstr>ZF09.1._B</vt:lpstr>
      <vt:lpstr>ZF09.1._C</vt:lpstr>
      <vt:lpstr>ZF09.1._D</vt:lpstr>
      <vt:lpstr>ZF09.1._E</vt:lpstr>
      <vt:lpstr>ZF09.1._F</vt:lpstr>
      <vt:lpstr>ZF09.1._G</vt:lpstr>
      <vt:lpstr>ZF09.1._H</vt:lpstr>
      <vt:lpstr>ZF09.1._I</vt:lpstr>
      <vt:lpstr>ZF09.1._J</vt:lpstr>
      <vt:lpstr>ZF09.1._K</vt:lpstr>
      <vt:lpstr>ZF09.1._L</vt:lpstr>
      <vt:lpstr>ZF09.1.1._A</vt:lpstr>
      <vt:lpstr>ZF09.1.1._B</vt:lpstr>
      <vt:lpstr>ZF09.1.1._C</vt:lpstr>
      <vt:lpstr>ZF09.1.1._D</vt:lpstr>
      <vt:lpstr>ZF09.1.1._E</vt:lpstr>
      <vt:lpstr>ZF09.1.1._F</vt:lpstr>
      <vt:lpstr>ZF09.1.1._G</vt:lpstr>
      <vt:lpstr>ZF09.1.1._H</vt:lpstr>
      <vt:lpstr>ZF09.1.1._I</vt:lpstr>
      <vt:lpstr>ZF09.1.1._J</vt:lpstr>
      <vt:lpstr>ZF09.1.1._K</vt:lpstr>
      <vt:lpstr>ZF09.1.1._L</vt:lpstr>
      <vt:lpstr>ZF09.1.2._A</vt:lpstr>
      <vt:lpstr>ZF09.1.2._B</vt:lpstr>
      <vt:lpstr>ZF09.1.2._C</vt:lpstr>
      <vt:lpstr>ZF09.1.2._D</vt:lpstr>
      <vt:lpstr>ZF09.1.2._E</vt:lpstr>
      <vt:lpstr>ZF09.1.2._F</vt:lpstr>
      <vt:lpstr>ZF09.1.2._G</vt:lpstr>
      <vt:lpstr>ZF09.1.2._H</vt:lpstr>
      <vt:lpstr>ZF09.1.2._I</vt:lpstr>
      <vt:lpstr>ZF09.1.2._J</vt:lpstr>
      <vt:lpstr>ZF09.1.2._K</vt:lpstr>
      <vt:lpstr>ZF09.1.2._L</vt:lpstr>
      <vt:lpstr>ZF09.1.3._A</vt:lpstr>
      <vt:lpstr>ZF09.1.3._B</vt:lpstr>
      <vt:lpstr>ZF09.1.3._C</vt:lpstr>
      <vt:lpstr>ZF09.1.3._D</vt:lpstr>
      <vt:lpstr>ZF09.1.3._E</vt:lpstr>
      <vt:lpstr>ZF09.1.3._F</vt:lpstr>
      <vt:lpstr>ZF09.1.3._G</vt:lpstr>
      <vt:lpstr>ZF09.1.3._H</vt:lpstr>
      <vt:lpstr>ZF09.1.3._I</vt:lpstr>
      <vt:lpstr>ZF09.1.3._J</vt:lpstr>
      <vt:lpstr>ZF09.1.3._K</vt:lpstr>
      <vt:lpstr>ZF09.1.3._L</vt:lpstr>
      <vt:lpstr>ZF09.1.4._A</vt:lpstr>
      <vt:lpstr>ZF09.1.4._B</vt:lpstr>
      <vt:lpstr>ZF09.1.4._C</vt:lpstr>
      <vt:lpstr>ZF09.1.4._D</vt:lpstr>
      <vt:lpstr>ZF09.1.4._E</vt:lpstr>
      <vt:lpstr>ZF09.1.4._F</vt:lpstr>
      <vt:lpstr>ZF09.1.4._G</vt:lpstr>
      <vt:lpstr>ZF09.1.4._H</vt:lpstr>
      <vt:lpstr>ZF09.1.4._I</vt:lpstr>
      <vt:lpstr>ZF09.1.4._J</vt:lpstr>
      <vt:lpstr>ZF09.1.4._K</vt:lpstr>
      <vt:lpstr>ZF09.1.4._L</vt:lpstr>
      <vt:lpstr>ZF09.1.5._A</vt:lpstr>
      <vt:lpstr>ZF09.1.5._B</vt:lpstr>
      <vt:lpstr>ZF09.1.5._C</vt:lpstr>
      <vt:lpstr>ZF09.1.5._D</vt:lpstr>
      <vt:lpstr>ZF09.1.5._E</vt:lpstr>
      <vt:lpstr>ZF09.1.5._F</vt:lpstr>
      <vt:lpstr>ZF09.1.5._G</vt:lpstr>
      <vt:lpstr>ZF09.1.5._H</vt:lpstr>
      <vt:lpstr>ZF09.1.5._I</vt:lpstr>
      <vt:lpstr>ZF09.1.5._J</vt:lpstr>
      <vt:lpstr>ZF09.1.5._K</vt:lpstr>
      <vt:lpstr>ZF09.1.5._L</vt:lpstr>
      <vt:lpstr>ZF09.1.6._A</vt:lpstr>
      <vt:lpstr>ZF09.1.6._B</vt:lpstr>
      <vt:lpstr>ZF09.1.6._C</vt:lpstr>
      <vt:lpstr>ZF09.1.6._D</vt:lpstr>
      <vt:lpstr>ZF09.1.6._E</vt:lpstr>
      <vt:lpstr>ZF09.1.6._F</vt:lpstr>
      <vt:lpstr>ZF09.1.6._G</vt:lpstr>
      <vt:lpstr>ZF09.1.6._H</vt:lpstr>
      <vt:lpstr>ZF09.1.6._I</vt:lpstr>
      <vt:lpstr>ZF09.1.6._J</vt:lpstr>
      <vt:lpstr>ZF09.1.6._K</vt:lpstr>
      <vt:lpstr>ZF09.1.6._L</vt:lpstr>
      <vt:lpstr>ZF09.1.7._A</vt:lpstr>
      <vt:lpstr>ZF09.1.7._B</vt:lpstr>
      <vt:lpstr>ZF09.1.7._C</vt:lpstr>
      <vt:lpstr>ZF09.1.7._D</vt:lpstr>
      <vt:lpstr>ZF09.1.7._E</vt:lpstr>
      <vt:lpstr>ZF09.1.7._F</vt:lpstr>
      <vt:lpstr>ZF09.1.7._G</vt:lpstr>
      <vt:lpstr>ZF09.1.7._H</vt:lpstr>
      <vt:lpstr>ZF09.1.7._I</vt:lpstr>
      <vt:lpstr>ZF09.1.7._J</vt:lpstr>
      <vt:lpstr>ZF09.1.7._K</vt:lpstr>
      <vt:lpstr>ZF09.1.7._L</vt:lpstr>
      <vt:lpstr>ZF09.1.8._A</vt:lpstr>
      <vt:lpstr>ZF09.1.8._B</vt:lpstr>
      <vt:lpstr>ZF09.1.8._C</vt:lpstr>
      <vt:lpstr>ZF09.1.8._D</vt:lpstr>
      <vt:lpstr>ZF09.1.8._E</vt:lpstr>
      <vt:lpstr>ZF09.1.8._F</vt:lpstr>
      <vt:lpstr>ZF09.1.8._G</vt:lpstr>
      <vt:lpstr>ZF09.1.8._H</vt:lpstr>
      <vt:lpstr>ZF09.1.8._I</vt:lpstr>
      <vt:lpstr>ZF09.1.8._J</vt:lpstr>
      <vt:lpstr>ZF09.1.8._K</vt:lpstr>
      <vt:lpstr>ZF09.1.8._L</vt:lpstr>
      <vt:lpstr>ZF09.1.9._A</vt:lpstr>
      <vt:lpstr>ZF09.1.9._B</vt:lpstr>
      <vt:lpstr>ZF09.1.9._C</vt:lpstr>
      <vt:lpstr>ZF09.1.9._D</vt:lpstr>
      <vt:lpstr>ZF09.1.9._E</vt:lpstr>
      <vt:lpstr>ZF09.1.9._F</vt:lpstr>
      <vt:lpstr>ZF09.1.9._G</vt:lpstr>
      <vt:lpstr>ZF09.1.9._H</vt:lpstr>
      <vt:lpstr>ZF09.1.9._I</vt:lpstr>
      <vt:lpstr>ZF09.1.9._J</vt:lpstr>
      <vt:lpstr>ZF09.1.9._K</vt:lpstr>
      <vt:lpstr>ZF09.1.9._L</vt:lpstr>
      <vt:lpstr>ZF09.2._A</vt:lpstr>
      <vt:lpstr>ZF09.2._B</vt:lpstr>
      <vt:lpstr>ZF09.2._C</vt:lpstr>
      <vt:lpstr>ZF09.2._D</vt:lpstr>
      <vt:lpstr>ZF09.2._E</vt:lpstr>
      <vt:lpstr>ZF09.2._F</vt:lpstr>
      <vt:lpstr>ZF09.2._G</vt:lpstr>
      <vt:lpstr>ZF09.2._H</vt:lpstr>
      <vt:lpstr>ZF09.2._I</vt:lpstr>
      <vt:lpstr>ZF09.2._J</vt:lpstr>
      <vt:lpstr>ZF09.2._K</vt:lpstr>
      <vt:lpstr>ZF09.2._L</vt:lpstr>
      <vt:lpstr>ZF09.2.1._A</vt:lpstr>
      <vt:lpstr>ZF09.2.1._B</vt:lpstr>
      <vt:lpstr>ZF09.2.1._C</vt:lpstr>
      <vt:lpstr>ZF09.2.1._D</vt:lpstr>
      <vt:lpstr>ZF09.2.1._E</vt:lpstr>
      <vt:lpstr>ZF09.2.1._F</vt:lpstr>
      <vt:lpstr>ZF09.2.1._G</vt:lpstr>
      <vt:lpstr>ZF09.2.1._H</vt:lpstr>
      <vt:lpstr>ZF09.2.1._I</vt:lpstr>
      <vt:lpstr>ZF09.2.1._J</vt:lpstr>
      <vt:lpstr>ZF09.2.1._K</vt:lpstr>
      <vt:lpstr>ZF09.2.1._L</vt:lpstr>
      <vt:lpstr>ZF09.2.2._A</vt:lpstr>
      <vt:lpstr>ZF09.2.2._B</vt:lpstr>
      <vt:lpstr>ZF09.2.2._C</vt:lpstr>
      <vt:lpstr>ZF09.2.2._D</vt:lpstr>
      <vt:lpstr>ZF09.2.2._E</vt:lpstr>
      <vt:lpstr>ZF09.2.2._F</vt:lpstr>
      <vt:lpstr>ZF09.2.2._G</vt:lpstr>
      <vt:lpstr>ZF09.2.2._H</vt:lpstr>
      <vt:lpstr>ZF09.2.2._I</vt:lpstr>
      <vt:lpstr>ZF09.2.2._J</vt:lpstr>
      <vt:lpstr>ZF09.2.2._K</vt:lpstr>
      <vt:lpstr>ZF09.2.2._L</vt:lpstr>
      <vt:lpstr>ZF09.2.3._A</vt:lpstr>
      <vt:lpstr>ZF09.2.3._B</vt:lpstr>
      <vt:lpstr>ZF09.2.3._C</vt:lpstr>
      <vt:lpstr>ZF09.2.3._D</vt:lpstr>
      <vt:lpstr>ZF09.2.3._E</vt:lpstr>
      <vt:lpstr>ZF09.2.3._F</vt:lpstr>
      <vt:lpstr>ZF09.2.3._G</vt:lpstr>
      <vt:lpstr>ZF09.2.3._H</vt:lpstr>
      <vt:lpstr>ZF09.2.3._I</vt:lpstr>
      <vt:lpstr>ZF09.2.3._J</vt:lpstr>
      <vt:lpstr>ZF09.2.3._K</vt:lpstr>
      <vt:lpstr>ZF09.2.3._L</vt:lpstr>
      <vt:lpstr>ZF09.2.4._A</vt:lpstr>
      <vt:lpstr>ZF09.2.4._B</vt:lpstr>
      <vt:lpstr>ZF09.2.4._C</vt:lpstr>
      <vt:lpstr>ZF09.2.4._D</vt:lpstr>
      <vt:lpstr>ZF09.2.4._E</vt:lpstr>
      <vt:lpstr>ZF09.2.4._F</vt:lpstr>
      <vt:lpstr>ZF09.2.4._G</vt:lpstr>
      <vt:lpstr>ZF09.2.4._H</vt:lpstr>
      <vt:lpstr>ZF09.2.4._I</vt:lpstr>
      <vt:lpstr>ZF09.2.4._J</vt:lpstr>
      <vt:lpstr>ZF09.2.4._K</vt:lpstr>
      <vt:lpstr>ZF09.2.4._L</vt:lpstr>
      <vt:lpstr>ZF09.2.5._A</vt:lpstr>
      <vt:lpstr>ZF09.2.5._B</vt:lpstr>
      <vt:lpstr>ZF09.2.5._C</vt:lpstr>
      <vt:lpstr>ZF09.2.5._D</vt:lpstr>
      <vt:lpstr>ZF09.2.5._E</vt:lpstr>
      <vt:lpstr>ZF09.2.5._F</vt:lpstr>
      <vt:lpstr>ZF09.2.5._G</vt:lpstr>
      <vt:lpstr>ZF09.2.5._H</vt:lpstr>
      <vt:lpstr>ZF09.2.5._I</vt:lpstr>
      <vt:lpstr>ZF09.2.5._J</vt:lpstr>
      <vt:lpstr>ZF09.2.5._K</vt:lpstr>
      <vt:lpstr>ZF09.2.5._L</vt:lpstr>
      <vt:lpstr>ZF09.2.6._A</vt:lpstr>
      <vt:lpstr>ZF09.2.6._B</vt:lpstr>
      <vt:lpstr>ZF09.2.6._C</vt:lpstr>
      <vt:lpstr>ZF09.2.6._D</vt:lpstr>
      <vt:lpstr>ZF09.2.6._E</vt:lpstr>
      <vt:lpstr>ZF09.2.6._F</vt:lpstr>
      <vt:lpstr>ZF09.2.6._G</vt:lpstr>
      <vt:lpstr>ZF09.2.6._H</vt:lpstr>
      <vt:lpstr>ZF09.2.6._I</vt:lpstr>
      <vt:lpstr>ZF09.2.6._J</vt:lpstr>
      <vt:lpstr>ZF09.2.6._K</vt:lpstr>
      <vt:lpstr>ZF09.2.6._L</vt:lpstr>
      <vt:lpstr>ZF09.2.7._A</vt:lpstr>
      <vt:lpstr>ZF09.2.7._B</vt:lpstr>
      <vt:lpstr>ZF09.2.7._C</vt:lpstr>
      <vt:lpstr>ZF09.2.7._D</vt:lpstr>
      <vt:lpstr>ZF09.2.7._E</vt:lpstr>
      <vt:lpstr>ZF09.2.7._F</vt:lpstr>
      <vt:lpstr>ZF09.2.7._G</vt:lpstr>
      <vt:lpstr>ZF09.2.7._H</vt:lpstr>
      <vt:lpstr>ZF09.2.7._I</vt:lpstr>
      <vt:lpstr>ZF09.2.7._J</vt:lpstr>
      <vt:lpstr>ZF09.2.7._K</vt:lpstr>
      <vt:lpstr>ZF09.2.7._L</vt:lpstr>
      <vt:lpstr>ZF09.2.8._A</vt:lpstr>
      <vt:lpstr>ZF09.2.8._B</vt:lpstr>
      <vt:lpstr>ZF09.2.8._C</vt:lpstr>
      <vt:lpstr>ZF09.2.8._D</vt:lpstr>
      <vt:lpstr>ZF09.2.8._E</vt:lpstr>
      <vt:lpstr>ZF09.2.8._F</vt:lpstr>
      <vt:lpstr>ZF09.2.8._G</vt:lpstr>
      <vt:lpstr>ZF09.2.8._H</vt:lpstr>
      <vt:lpstr>ZF09.2.8._I</vt:lpstr>
      <vt:lpstr>ZF09.2.8._J</vt:lpstr>
      <vt:lpstr>ZF09.2.8._K</vt:lpstr>
      <vt:lpstr>ZF09.2.8._L</vt:lpstr>
      <vt:lpstr>ZF09.2.9._A</vt:lpstr>
      <vt:lpstr>ZF09.2.9._B</vt:lpstr>
      <vt:lpstr>ZF09.2.9._C</vt:lpstr>
      <vt:lpstr>ZF09.2.9._D</vt:lpstr>
      <vt:lpstr>ZF09.2.9._E</vt:lpstr>
      <vt:lpstr>ZF09.2.9._F</vt:lpstr>
      <vt:lpstr>ZF09.2.9._G</vt:lpstr>
      <vt:lpstr>ZF09.2.9._H</vt:lpstr>
      <vt:lpstr>ZF09.2.9._I</vt:lpstr>
      <vt:lpstr>ZF09.2.9._J</vt:lpstr>
      <vt:lpstr>ZF09.2.9._K</vt:lpstr>
      <vt:lpstr>ZF09.2.9._L</vt:lpstr>
      <vt:lpstr>ZF09.3._A</vt:lpstr>
      <vt:lpstr>ZF09.3._B</vt:lpstr>
      <vt:lpstr>ZF09.3._C</vt:lpstr>
      <vt:lpstr>ZF09.3._D</vt:lpstr>
      <vt:lpstr>ZF09.3._E</vt:lpstr>
      <vt:lpstr>ZF09.3._F</vt:lpstr>
      <vt:lpstr>ZF09.3._G</vt:lpstr>
      <vt:lpstr>ZF09.3._H</vt:lpstr>
      <vt:lpstr>ZF09.3._I</vt:lpstr>
      <vt:lpstr>ZF09.3._J</vt:lpstr>
      <vt:lpstr>ZF09.3._K</vt:lpstr>
      <vt:lpstr>ZF09.3._L</vt:lpstr>
      <vt:lpstr>ZF09.3.1._A</vt:lpstr>
      <vt:lpstr>ZF09.3.1._B</vt:lpstr>
      <vt:lpstr>ZF09.3.1._C</vt:lpstr>
      <vt:lpstr>ZF09.3.1._D</vt:lpstr>
      <vt:lpstr>ZF09.3.1._E</vt:lpstr>
      <vt:lpstr>ZF09.3.1._F</vt:lpstr>
      <vt:lpstr>ZF09.3.1._G</vt:lpstr>
      <vt:lpstr>ZF09.3.1._H</vt:lpstr>
      <vt:lpstr>ZF09.3.1._I</vt:lpstr>
      <vt:lpstr>ZF09.3.1._J</vt:lpstr>
      <vt:lpstr>ZF09.3.1._K</vt:lpstr>
      <vt:lpstr>ZF09.3.1._L</vt:lpstr>
      <vt:lpstr>ZF09.3.2._A</vt:lpstr>
      <vt:lpstr>ZF09.3.2._B</vt:lpstr>
      <vt:lpstr>ZF09.3.2._C</vt:lpstr>
      <vt:lpstr>ZF09.3.2._D</vt:lpstr>
      <vt:lpstr>ZF09.3.2._E</vt:lpstr>
      <vt:lpstr>ZF09.3.2._F</vt:lpstr>
      <vt:lpstr>ZF09.3.2._G</vt:lpstr>
      <vt:lpstr>ZF09.3.2._H</vt:lpstr>
      <vt:lpstr>ZF09.3.2._I</vt:lpstr>
      <vt:lpstr>ZF09.3.2._J</vt:lpstr>
      <vt:lpstr>ZF09.3.2._K</vt:lpstr>
      <vt:lpstr>ZF09.3.2._L</vt:lpstr>
      <vt:lpstr>ZF09.3.3._A</vt:lpstr>
      <vt:lpstr>ZF09.3.3._B</vt:lpstr>
      <vt:lpstr>ZF09.3.3._C</vt:lpstr>
      <vt:lpstr>ZF09.3.3._D</vt:lpstr>
      <vt:lpstr>ZF09.3.3._E</vt:lpstr>
      <vt:lpstr>ZF09.3.3._F</vt:lpstr>
      <vt:lpstr>ZF09.3.3._G</vt:lpstr>
      <vt:lpstr>ZF09.3.3._H</vt:lpstr>
      <vt:lpstr>ZF09.3.3._I</vt:lpstr>
      <vt:lpstr>ZF09.3.3._J</vt:lpstr>
      <vt:lpstr>ZF09.3.3._K</vt:lpstr>
      <vt:lpstr>ZF09.3.3._L</vt:lpstr>
      <vt:lpstr>ZF09.3.4._A</vt:lpstr>
      <vt:lpstr>ZF09.3.4._B</vt:lpstr>
      <vt:lpstr>ZF09.3.4._C</vt:lpstr>
      <vt:lpstr>ZF09.3.4._D</vt:lpstr>
      <vt:lpstr>ZF09.3.4._E</vt:lpstr>
      <vt:lpstr>ZF09.3.4._F</vt:lpstr>
      <vt:lpstr>ZF09.3.4._G</vt:lpstr>
      <vt:lpstr>ZF09.3.4._H</vt:lpstr>
      <vt:lpstr>ZF09.3.4._I</vt:lpstr>
      <vt:lpstr>ZF09.3.4._J</vt:lpstr>
      <vt:lpstr>ZF09.3.4._K</vt:lpstr>
      <vt:lpstr>ZF09.3.4._L</vt:lpstr>
      <vt:lpstr>ZF09.3.5._A</vt:lpstr>
      <vt:lpstr>ZF09.3.5._B</vt:lpstr>
      <vt:lpstr>ZF09.3.5._C</vt:lpstr>
      <vt:lpstr>ZF09.3.5._D</vt:lpstr>
      <vt:lpstr>ZF09.3.5._E</vt:lpstr>
      <vt:lpstr>ZF09.3.5._F</vt:lpstr>
      <vt:lpstr>ZF09.3.5._G</vt:lpstr>
      <vt:lpstr>ZF09.3.5._H</vt:lpstr>
      <vt:lpstr>ZF09.3.5._I</vt:lpstr>
      <vt:lpstr>ZF09.3.5._J</vt:lpstr>
      <vt:lpstr>ZF09.3.5._K</vt:lpstr>
      <vt:lpstr>ZF09.3.5._L</vt:lpstr>
      <vt:lpstr>ZF09.3.6._A</vt:lpstr>
      <vt:lpstr>ZF09.3.6._B</vt:lpstr>
      <vt:lpstr>ZF09.3.6._C</vt:lpstr>
      <vt:lpstr>ZF09.3.6._D</vt:lpstr>
      <vt:lpstr>ZF09.3.6._E</vt:lpstr>
      <vt:lpstr>ZF09.3.6._F</vt:lpstr>
      <vt:lpstr>ZF09.3.6._G</vt:lpstr>
      <vt:lpstr>ZF09.3.6._H</vt:lpstr>
      <vt:lpstr>ZF09.3.6._I</vt:lpstr>
      <vt:lpstr>ZF09.3.6._J</vt:lpstr>
      <vt:lpstr>ZF09.3.6._K</vt:lpstr>
      <vt:lpstr>ZF09.3.6._L</vt:lpstr>
      <vt:lpstr>ZF09.3.7._A</vt:lpstr>
      <vt:lpstr>ZF09.3.7._B</vt:lpstr>
      <vt:lpstr>ZF09.3.7._C</vt:lpstr>
      <vt:lpstr>ZF09.3.7._D</vt:lpstr>
      <vt:lpstr>ZF09.3.7._E</vt:lpstr>
      <vt:lpstr>ZF09.3.7._F</vt:lpstr>
      <vt:lpstr>ZF09.3.7._G</vt:lpstr>
      <vt:lpstr>ZF09.3.7._H</vt:lpstr>
      <vt:lpstr>ZF09.3.7._I</vt:lpstr>
      <vt:lpstr>ZF09.3.7._J</vt:lpstr>
      <vt:lpstr>ZF09.3.7._K</vt:lpstr>
      <vt:lpstr>ZF09.3.7._L</vt:lpstr>
      <vt:lpstr>ZF09.3.8._A</vt:lpstr>
      <vt:lpstr>ZF09.3.8._B</vt:lpstr>
      <vt:lpstr>ZF09.3.8._C</vt:lpstr>
      <vt:lpstr>ZF09.3.8._D</vt:lpstr>
      <vt:lpstr>ZF09.3.8._E</vt:lpstr>
      <vt:lpstr>ZF09.3.8._F</vt:lpstr>
      <vt:lpstr>ZF09.3.8._G</vt:lpstr>
      <vt:lpstr>ZF09.3.8._H</vt:lpstr>
      <vt:lpstr>ZF09.3.8._I</vt:lpstr>
      <vt:lpstr>ZF09.3.8._J</vt:lpstr>
      <vt:lpstr>ZF09.3.8._K</vt:lpstr>
      <vt:lpstr>ZF09.3.8._L</vt:lpstr>
      <vt:lpstr>ZF09.3.9._A</vt:lpstr>
      <vt:lpstr>ZF09.3.9._B</vt:lpstr>
      <vt:lpstr>ZF09.3.9._C</vt:lpstr>
      <vt:lpstr>ZF09.3.9._D</vt:lpstr>
      <vt:lpstr>ZF09.3.9._E</vt:lpstr>
      <vt:lpstr>ZF09.3.9._F</vt:lpstr>
      <vt:lpstr>ZF09.3.9._G</vt:lpstr>
      <vt:lpstr>ZF09.3.9._H</vt:lpstr>
      <vt:lpstr>ZF09.3.9._I</vt:lpstr>
      <vt:lpstr>ZF09.3.9._J</vt:lpstr>
      <vt:lpstr>ZF09.3.9._K</vt:lpstr>
      <vt:lpstr>ZF09.3.9._L</vt:lpstr>
      <vt:lpstr>ZF09.4._A</vt:lpstr>
      <vt:lpstr>ZF09.4._B</vt:lpstr>
      <vt:lpstr>ZF09.4._C</vt:lpstr>
      <vt:lpstr>ZF09.4._D</vt:lpstr>
      <vt:lpstr>ZF09.4._E</vt:lpstr>
      <vt:lpstr>ZF09.4._F</vt:lpstr>
      <vt:lpstr>ZF09.4._G</vt:lpstr>
      <vt:lpstr>ZF09.4._H</vt:lpstr>
      <vt:lpstr>ZF09.4._I</vt:lpstr>
      <vt:lpstr>ZF09.4._J</vt:lpstr>
      <vt:lpstr>ZF09.4._K</vt:lpstr>
      <vt:lpstr>ZF09.4._L</vt:lpstr>
      <vt:lpstr>ZF09.4.1._A</vt:lpstr>
      <vt:lpstr>ZF09.4.1._B</vt:lpstr>
      <vt:lpstr>ZF09.4.1._C</vt:lpstr>
      <vt:lpstr>ZF09.4.1._D</vt:lpstr>
      <vt:lpstr>ZF09.4.1._E</vt:lpstr>
      <vt:lpstr>ZF09.4.1._F</vt:lpstr>
      <vt:lpstr>ZF09.4.1._G</vt:lpstr>
      <vt:lpstr>ZF09.4.1._H</vt:lpstr>
      <vt:lpstr>ZF09.4.1._I</vt:lpstr>
      <vt:lpstr>ZF09.4.1._J</vt:lpstr>
      <vt:lpstr>ZF09.4.1._K</vt:lpstr>
      <vt:lpstr>ZF09.4.1._L</vt:lpstr>
      <vt:lpstr>ZF09.4.2._A</vt:lpstr>
      <vt:lpstr>ZF09.4.2._B</vt:lpstr>
      <vt:lpstr>ZF09.4.2._C</vt:lpstr>
      <vt:lpstr>ZF09.4.2._D</vt:lpstr>
      <vt:lpstr>ZF09.4.2._E</vt:lpstr>
      <vt:lpstr>ZF09.4.2._F</vt:lpstr>
      <vt:lpstr>ZF09.4.2._G</vt:lpstr>
      <vt:lpstr>ZF09.4.2._H</vt:lpstr>
      <vt:lpstr>ZF09.4.2._I</vt:lpstr>
      <vt:lpstr>ZF09.4.2._J</vt:lpstr>
      <vt:lpstr>ZF09.4.2._K</vt:lpstr>
      <vt:lpstr>ZF09.4.2._L</vt:lpstr>
      <vt:lpstr>ZF09.4.3._A</vt:lpstr>
      <vt:lpstr>ZF09.4.3._B</vt:lpstr>
      <vt:lpstr>ZF09.4.3._C</vt:lpstr>
      <vt:lpstr>ZF09.4.3._D</vt:lpstr>
      <vt:lpstr>ZF09.4.3._E</vt:lpstr>
      <vt:lpstr>ZF09.4.3._F</vt:lpstr>
      <vt:lpstr>ZF09.4.3._G</vt:lpstr>
      <vt:lpstr>ZF09.4.3._H</vt:lpstr>
      <vt:lpstr>ZF09.4.3._I</vt:lpstr>
      <vt:lpstr>ZF09.4.3._J</vt:lpstr>
      <vt:lpstr>ZF09.4.3._K</vt:lpstr>
      <vt:lpstr>ZF09.4.3._L</vt:lpstr>
      <vt:lpstr>ZF09.4.4._A</vt:lpstr>
      <vt:lpstr>ZF09.4.4._B</vt:lpstr>
      <vt:lpstr>ZF09.4.4._C</vt:lpstr>
      <vt:lpstr>ZF09.4.4._D</vt:lpstr>
      <vt:lpstr>ZF09.4.4._E</vt:lpstr>
      <vt:lpstr>ZF09.4.4._F</vt:lpstr>
      <vt:lpstr>ZF09.4.4._G</vt:lpstr>
      <vt:lpstr>ZF09.4.4._H</vt:lpstr>
      <vt:lpstr>ZF09.4.4._I</vt:lpstr>
      <vt:lpstr>ZF09.4.4._J</vt:lpstr>
      <vt:lpstr>ZF09.4.4._K</vt:lpstr>
      <vt:lpstr>ZF09.4.4._L</vt:lpstr>
      <vt:lpstr>ZF09.4.5._A</vt:lpstr>
      <vt:lpstr>ZF09.4.5._B</vt:lpstr>
      <vt:lpstr>ZF09.4.5._C</vt:lpstr>
      <vt:lpstr>ZF09.4.5._D</vt:lpstr>
      <vt:lpstr>ZF09.4.5._E</vt:lpstr>
      <vt:lpstr>ZF09.4.5._F</vt:lpstr>
      <vt:lpstr>ZF09.4.5._G</vt:lpstr>
      <vt:lpstr>ZF09.4.5._H</vt:lpstr>
      <vt:lpstr>ZF09.4.5._I</vt:lpstr>
      <vt:lpstr>ZF09.4.5._J</vt:lpstr>
      <vt:lpstr>ZF09.4.5._K</vt:lpstr>
      <vt:lpstr>ZF09.4.5._L</vt:lpstr>
      <vt:lpstr>ZF09.4.6._A</vt:lpstr>
      <vt:lpstr>ZF09.4.6._B</vt:lpstr>
      <vt:lpstr>ZF09.4.6._C</vt:lpstr>
      <vt:lpstr>ZF09.4.6._D</vt:lpstr>
      <vt:lpstr>ZF09.4.6._E</vt:lpstr>
      <vt:lpstr>ZF09.4.6._F</vt:lpstr>
      <vt:lpstr>ZF09.4.6._G</vt:lpstr>
      <vt:lpstr>ZF09.4.6._H</vt:lpstr>
      <vt:lpstr>ZF09.4.6._I</vt:lpstr>
      <vt:lpstr>ZF09.4.6._J</vt:lpstr>
      <vt:lpstr>ZF09.4.6._K</vt:lpstr>
      <vt:lpstr>ZF09.4.6._L</vt:lpstr>
      <vt:lpstr>ZF09.4.7._A</vt:lpstr>
      <vt:lpstr>ZF09.4.7._B</vt:lpstr>
      <vt:lpstr>ZF09.4.7._C</vt:lpstr>
      <vt:lpstr>ZF09.4.7._D</vt:lpstr>
      <vt:lpstr>ZF09.4.7._E</vt:lpstr>
      <vt:lpstr>ZF09.4.7._F</vt:lpstr>
      <vt:lpstr>ZF09.4.7._G</vt:lpstr>
      <vt:lpstr>ZF09.4.7._H</vt:lpstr>
      <vt:lpstr>ZF09.4.7._I</vt:lpstr>
      <vt:lpstr>ZF09.4.7._J</vt:lpstr>
      <vt:lpstr>ZF09.4.7._K</vt:lpstr>
      <vt:lpstr>ZF09.4.7._L</vt:lpstr>
      <vt:lpstr>ZF09.4.8._A</vt:lpstr>
      <vt:lpstr>ZF09.4.8._B</vt:lpstr>
      <vt:lpstr>ZF09.4.8._C</vt:lpstr>
      <vt:lpstr>ZF09.4.8._D</vt:lpstr>
      <vt:lpstr>ZF09.4.8._E</vt:lpstr>
      <vt:lpstr>ZF09.4.8._F</vt:lpstr>
      <vt:lpstr>ZF09.4.8._G</vt:lpstr>
      <vt:lpstr>ZF09.4.8._H</vt:lpstr>
      <vt:lpstr>ZF09.4.8._I</vt:lpstr>
      <vt:lpstr>ZF09.4.8._J</vt:lpstr>
      <vt:lpstr>ZF09.4.8._K</vt:lpstr>
      <vt:lpstr>ZF09.4.8._L</vt:lpstr>
      <vt:lpstr>ZF09.4.9._A</vt:lpstr>
      <vt:lpstr>ZF09.4.9._B</vt:lpstr>
      <vt:lpstr>ZF09.4.9._C</vt:lpstr>
      <vt:lpstr>ZF09.4.9._D</vt:lpstr>
      <vt:lpstr>ZF09.4.9._E</vt:lpstr>
      <vt:lpstr>ZF09.4.9._F</vt:lpstr>
      <vt:lpstr>ZF09.4.9._G</vt:lpstr>
      <vt:lpstr>ZF09.4.9._H</vt:lpstr>
      <vt:lpstr>ZF09.4.9._I</vt:lpstr>
      <vt:lpstr>ZF09.4.9._J</vt:lpstr>
      <vt:lpstr>ZF09.4.9._K</vt:lpstr>
      <vt:lpstr>ZF09.4.9._L</vt:lpstr>
      <vt:lpstr>ZFW01.1._A</vt:lpstr>
      <vt:lpstr>ZFW01.1._B</vt:lpstr>
      <vt:lpstr>ZFW01.1._C</vt:lpstr>
      <vt:lpstr>ZFW01.1._D</vt:lpstr>
      <vt:lpstr>ZFW01.1._E</vt:lpstr>
      <vt:lpstr>ZFW01.1._F</vt:lpstr>
      <vt:lpstr>ZFW01.2._A</vt:lpstr>
      <vt:lpstr>ZFW01.2._B</vt:lpstr>
      <vt:lpstr>ZFW01.2._C</vt:lpstr>
      <vt:lpstr>ZFW01.2._D</vt:lpstr>
      <vt:lpstr>ZFW01.2._E</vt:lpstr>
      <vt:lpstr>ZFW01.2._F</vt:lpstr>
      <vt:lpstr>ZFW01.3._A</vt:lpstr>
      <vt:lpstr>ZFW01.3._B</vt:lpstr>
      <vt:lpstr>ZFW01.3._C</vt:lpstr>
      <vt:lpstr>ZFW01.3._D</vt:lpstr>
      <vt:lpstr>ZFW01.3._E</vt:lpstr>
      <vt:lpstr>ZFW01.3._F</vt:lpstr>
      <vt:lpstr>ZFW01.4._A</vt:lpstr>
      <vt:lpstr>ZFW01.4._B</vt:lpstr>
      <vt:lpstr>ZFW01.4._C</vt:lpstr>
      <vt:lpstr>ZFW01.4._D</vt:lpstr>
      <vt:lpstr>ZFW01.4._E</vt:lpstr>
      <vt:lpstr>ZFW01.4._F</vt:lpstr>
      <vt:lpstr>ZFW01.5._A</vt:lpstr>
      <vt:lpstr>ZFW01.5._B</vt:lpstr>
      <vt:lpstr>ZFW01.5._C</vt:lpstr>
      <vt:lpstr>ZFW01.5._D</vt:lpstr>
      <vt:lpstr>ZFW01.5._E</vt:lpstr>
      <vt:lpstr>ZFW01.5._F</vt:lpstr>
      <vt:lpstr>ZFW01.6._A</vt:lpstr>
      <vt:lpstr>ZFW01.6._B</vt:lpstr>
      <vt:lpstr>ZFW01.6._C</vt:lpstr>
      <vt:lpstr>ZFW01.6._D</vt:lpstr>
      <vt:lpstr>ZFW01.6._E</vt:lpstr>
      <vt:lpstr>ZFW01.6._F</vt:lpstr>
      <vt:lpstr>ZPO01.1._A</vt:lpstr>
      <vt:lpstr>ZPO01.1._B</vt:lpstr>
      <vt:lpstr>ZPO01.1._C</vt:lpstr>
      <vt:lpstr>ZPO01.1._D</vt:lpstr>
      <vt:lpstr>ZPO01.1._E</vt:lpstr>
      <vt:lpstr>ZPO01.1._F</vt:lpstr>
      <vt:lpstr>ZPO01.2._A</vt:lpstr>
      <vt:lpstr>ZPO01.2._B</vt:lpstr>
      <vt:lpstr>ZPO01.2._C</vt:lpstr>
      <vt:lpstr>ZPO01.2._D</vt:lpstr>
      <vt:lpstr>ZPO01.2._E</vt:lpstr>
      <vt:lpstr>ZPO01.2._F</vt:lpstr>
      <vt:lpstr>ZPO01.3._A</vt:lpstr>
      <vt:lpstr>ZPO01.3._B</vt:lpstr>
      <vt:lpstr>ZPO01.3._C</vt:lpstr>
      <vt:lpstr>ZPO01.3._D</vt:lpstr>
      <vt:lpstr>ZPO01.3._E</vt:lpstr>
      <vt:lpstr>ZPO01.3._F</vt:lpstr>
      <vt:lpstr>ZPO01.3.1._C</vt:lpstr>
      <vt:lpstr>ZPO01.4._A</vt:lpstr>
      <vt:lpstr>ZPO01.4._B</vt:lpstr>
      <vt:lpstr>ZPO01.4._C</vt:lpstr>
      <vt:lpstr>ZPO01.4._D</vt:lpstr>
      <vt:lpstr>ZPO01.4._E</vt:lpstr>
      <vt:lpstr>ZPO01.4._F</vt:lpstr>
      <vt:lpstr>ZPO01.5._C</vt:lpstr>
      <vt:lpstr>ZPO01.6._C</vt:lpstr>
      <vt:lpstr>ZPU01.1._A</vt:lpstr>
      <vt:lpstr>ZPU01.1._B</vt:lpstr>
      <vt:lpstr>ZPU01.1._C</vt:lpstr>
      <vt:lpstr>ZPU01.1._D</vt:lpstr>
      <vt:lpstr>ZPU01.1._E</vt:lpstr>
      <vt:lpstr>ZPU01.1._F</vt:lpstr>
      <vt:lpstr>ZPU01.1._G</vt:lpstr>
      <vt:lpstr>ZPU01.1._H</vt:lpstr>
      <vt:lpstr>ZPU01.1._I</vt:lpstr>
      <vt:lpstr>ZPU01.1._J</vt:lpstr>
      <vt:lpstr>ZPU01.1._K</vt:lpstr>
      <vt:lpstr>ZPU01.1._L</vt:lpstr>
      <vt:lpstr>ZPU01.2._A</vt:lpstr>
      <vt:lpstr>ZPU01.2._B</vt:lpstr>
      <vt:lpstr>ZPU01.2._C</vt:lpstr>
      <vt:lpstr>ZPU01.2._D</vt:lpstr>
      <vt:lpstr>ZPU01.2._E</vt:lpstr>
      <vt:lpstr>ZPU01.2._F</vt:lpstr>
      <vt:lpstr>ZPU01.2._G</vt:lpstr>
      <vt:lpstr>ZPU01.2._H</vt:lpstr>
      <vt:lpstr>ZPU01.2._I</vt:lpstr>
      <vt:lpstr>ZPU01.2._J</vt:lpstr>
      <vt:lpstr>ZPU01.2._K</vt:lpstr>
      <vt:lpstr>ZPU01.2._L</vt:lpstr>
      <vt:lpstr>ZPU01.3._A</vt:lpstr>
      <vt:lpstr>ZPU01.3._B</vt:lpstr>
      <vt:lpstr>ZPU01.3._C</vt:lpstr>
      <vt:lpstr>ZPU01.3._D</vt:lpstr>
      <vt:lpstr>ZPU01.3._E</vt:lpstr>
      <vt:lpstr>ZPU01.3._F</vt:lpstr>
      <vt:lpstr>ZPU01.3._G</vt:lpstr>
      <vt:lpstr>ZPU01.3._H</vt:lpstr>
      <vt:lpstr>ZPU01.3._I</vt:lpstr>
      <vt:lpstr>ZPU01.3._J</vt:lpstr>
      <vt:lpstr>ZPU01.3._K</vt:lpstr>
      <vt:lpstr>ZPU01.3._L</vt:lpstr>
      <vt:lpstr>ZPU01.4._A</vt:lpstr>
      <vt:lpstr>ZPU01.4._B</vt:lpstr>
      <vt:lpstr>ZPU01.4._C</vt:lpstr>
      <vt:lpstr>ZPU01.4._D</vt:lpstr>
      <vt:lpstr>ZPU01.4._E</vt:lpstr>
      <vt:lpstr>ZPU01.4._F</vt:lpstr>
      <vt:lpstr>ZPU01.4._G</vt:lpstr>
      <vt:lpstr>ZPU01.4._H</vt:lpstr>
      <vt:lpstr>ZPU01.4._I</vt:lpstr>
      <vt:lpstr>ZPU01.4._J</vt:lpstr>
      <vt:lpstr>ZPU01.4._K</vt:lpstr>
      <vt:lpstr>ZPU01.4._L</vt:lpstr>
      <vt:lpstr>ZPU01.5._A</vt:lpstr>
      <vt:lpstr>ZPU01.5._B</vt:lpstr>
      <vt:lpstr>ZPU01.5._C</vt:lpstr>
      <vt:lpstr>ZPU01.5._D</vt:lpstr>
      <vt:lpstr>ZPU01.5._E</vt:lpstr>
      <vt:lpstr>ZPU01.5._F</vt:lpstr>
      <vt:lpstr>ZPU01.5._G</vt:lpstr>
      <vt:lpstr>ZPU01.5._H</vt:lpstr>
      <vt:lpstr>ZPU01.5._I</vt:lpstr>
      <vt:lpstr>ZPU01.5._J</vt:lpstr>
      <vt:lpstr>ZPU01.5._K</vt:lpstr>
      <vt:lpstr>ZPU01.5._L</vt:lpstr>
      <vt:lpstr>ZPU01.6._A</vt:lpstr>
      <vt:lpstr>ZPU01.6._B</vt:lpstr>
      <vt:lpstr>ZPU01.6._C</vt:lpstr>
      <vt:lpstr>ZPU01.6._D</vt:lpstr>
      <vt:lpstr>ZPU01.6._E</vt:lpstr>
      <vt:lpstr>ZPU01.6._F</vt:lpstr>
      <vt:lpstr>ZPU01.6._G</vt:lpstr>
      <vt:lpstr>ZPU01.6._H</vt:lpstr>
      <vt:lpstr>ZPU01.6._I</vt:lpstr>
      <vt:lpstr>ZPU01.6._J</vt:lpstr>
      <vt:lpstr>ZPU01.6._K</vt:lpstr>
      <vt:lpstr>ZPU01.6._L</vt:lpstr>
      <vt:lpstr>ZPU01.7._A</vt:lpstr>
      <vt:lpstr>ZPU01.7._B</vt:lpstr>
      <vt:lpstr>ZPU01.7._C</vt:lpstr>
      <vt:lpstr>ZPU01.7._D</vt:lpstr>
      <vt:lpstr>ZPU01.7._E</vt:lpstr>
      <vt:lpstr>ZPU01.7._F</vt:lpstr>
      <vt:lpstr>ZPU01.7._G</vt:lpstr>
      <vt:lpstr>ZPU01.7._H</vt:lpstr>
      <vt:lpstr>ZPU01.7._I</vt:lpstr>
      <vt:lpstr>ZPU01.7._J</vt:lpstr>
      <vt:lpstr>ZPU01.7._K</vt:lpstr>
      <vt:lpstr>ZPU01.7._L</vt:lpstr>
      <vt:lpstr>ZPU01.8._A</vt:lpstr>
      <vt:lpstr>ZPU01.8._B</vt:lpstr>
      <vt:lpstr>ZPU01.8._C</vt:lpstr>
      <vt:lpstr>ZPU01.8._D</vt:lpstr>
      <vt:lpstr>ZPU01.8._E</vt:lpstr>
      <vt:lpstr>ZPU01.8._F</vt:lpstr>
      <vt:lpstr>ZPU01.8._G</vt:lpstr>
      <vt:lpstr>ZPU01.8._H</vt:lpstr>
      <vt:lpstr>ZPU01.8._I</vt:lpstr>
      <vt:lpstr>ZPU01.8._J</vt:lpstr>
      <vt:lpstr>ZPU01.8._K</vt:lpstr>
      <vt:lpstr>ZPU01.8._L</vt:lpstr>
      <vt:lpstr>ZPU02.1._A</vt:lpstr>
      <vt:lpstr>ZPU02.2._A</vt:lpstr>
      <vt:lpstr>ZPU02.2.1._A</vt:lpstr>
      <vt:lpstr>ZPU02.2.2._A</vt:lpstr>
      <vt:lpstr>ZPU02.3._A</vt:lpstr>
      <vt:lpstr>ZPU02.4._A</vt:lpstr>
      <vt:lpstr>ZPU02.5._A</vt:lpstr>
      <vt:lpstr>ZWB01.1._A</vt:lpstr>
      <vt:lpstr>ZWB01.1.1._A</vt:lpstr>
      <vt:lpstr>ZWB01.1.10._0</vt:lpstr>
      <vt:lpstr>ZWB01.1.10._A</vt:lpstr>
      <vt:lpstr>ZWB01.1.11._0</vt:lpstr>
      <vt:lpstr>ZWB01.1.11._A</vt:lpstr>
      <vt:lpstr>ZWB01.1.12._A</vt:lpstr>
      <vt:lpstr>ZWB01.1.2._A</vt:lpstr>
      <vt:lpstr>ZWB01.1.3._A</vt:lpstr>
      <vt:lpstr>ZWB01.1.4._A</vt:lpstr>
      <vt:lpstr>ZWB01.1.5._0</vt:lpstr>
      <vt:lpstr>ZWB01.1.5._A</vt:lpstr>
      <vt:lpstr>ZWB01.1.6._0</vt:lpstr>
      <vt:lpstr>ZWB01.1.6._A</vt:lpstr>
      <vt:lpstr>ZWB01.1.7._0</vt:lpstr>
      <vt:lpstr>ZWB01.1.7._A</vt:lpstr>
      <vt:lpstr>ZWB01.1.8._0</vt:lpstr>
      <vt:lpstr>ZWB01.1.8._A</vt:lpstr>
      <vt:lpstr>ZWB01.1.9._0</vt:lpstr>
      <vt:lpstr>ZWB01.1.9._A</vt:lpstr>
      <vt:lpstr>ZWE01.1._A</vt:lpstr>
      <vt:lpstr>ZWE01.1._B</vt:lpstr>
      <vt:lpstr>ZWE01.1._C</vt:lpstr>
      <vt:lpstr>ZWE01.1._D</vt:lpstr>
      <vt:lpstr>ZWE01.1._E</vt:lpstr>
      <vt:lpstr>ZWE01.1._F</vt:lpstr>
      <vt:lpstr>ZWE01.2._A</vt:lpstr>
      <vt:lpstr>ZWE01.2._B</vt:lpstr>
      <vt:lpstr>ZWE01.2._C</vt:lpstr>
      <vt:lpstr>ZWE01.2._D</vt:lpstr>
      <vt:lpstr>ZWE01.2._E</vt:lpstr>
      <vt:lpstr>ZWE01.2._F</vt:lpstr>
      <vt:lpstr>ZWE01.3._A</vt:lpstr>
      <vt:lpstr>ZWE01.3._B</vt:lpstr>
      <vt:lpstr>ZWE01.3._C</vt:lpstr>
      <vt:lpstr>ZWE01.3._D</vt:lpstr>
      <vt:lpstr>ZWE01.3._E</vt:lpstr>
      <vt:lpstr>ZWE01.3._F</vt:lpstr>
      <vt:lpstr>ZWE01.4._A</vt:lpstr>
      <vt:lpstr>ZWE01.4._B</vt:lpstr>
      <vt:lpstr>ZWE01.4._C</vt:lpstr>
      <vt:lpstr>ZWE01.4._D</vt:lpstr>
      <vt:lpstr>ZWE01.4._E</vt:lpstr>
      <vt:lpstr>ZWE01.4._F</vt:lpstr>
      <vt:lpstr>ZWE01.5._A</vt:lpstr>
      <vt:lpstr>ZWE01.5._B</vt:lpstr>
      <vt:lpstr>ZWE01.5._C</vt:lpstr>
      <vt:lpstr>ZWE01.5._D</vt:lpstr>
      <vt:lpstr>ZWE01.5._E</vt:lpstr>
      <vt:lpstr>ZWE01.5._F</vt:lpstr>
      <vt:lpstr>ZWE01.6._A</vt:lpstr>
      <vt:lpstr>ZWE01.6._B</vt:lpstr>
      <vt:lpstr>ZWE01.6._C</vt:lpstr>
      <vt:lpstr>ZWE01.6._D</vt:lpstr>
      <vt:lpstr>ZWE01.6._E</vt:lpstr>
      <vt:lpstr>ZWE01.6._F</vt:lpstr>
      <vt:lpstr>ZWE02.1._A</vt:lpstr>
      <vt:lpstr>ZWE02.1._B</vt:lpstr>
      <vt:lpstr>ZWE02.1._C</vt:lpstr>
      <vt:lpstr>ZWE02.1._D</vt:lpstr>
      <vt:lpstr>ZWE02.1._E</vt:lpstr>
      <vt:lpstr>ZWE02.1._F</vt:lpstr>
      <vt:lpstr>ZWE02.2._A</vt:lpstr>
      <vt:lpstr>ZWE02.2._B</vt:lpstr>
      <vt:lpstr>ZWE02.2._C</vt:lpstr>
      <vt:lpstr>ZWE02.2._D</vt:lpstr>
      <vt:lpstr>ZWE02.2._E</vt:lpstr>
      <vt:lpstr>ZWE02.2._F</vt:lpstr>
      <vt:lpstr>ZWE02.3._A</vt:lpstr>
      <vt:lpstr>ZWE02.3._B</vt:lpstr>
      <vt:lpstr>ZWE02.3._C</vt:lpstr>
      <vt:lpstr>ZWE02.3._D</vt:lpstr>
      <vt:lpstr>ZWE02.3._E</vt:lpstr>
      <vt:lpstr>ZWE02.3._F</vt:lpstr>
      <vt:lpstr>ZWE02.4._A</vt:lpstr>
      <vt:lpstr>ZWE02.4._B</vt:lpstr>
      <vt:lpstr>ZWE02.4._C</vt:lpstr>
      <vt:lpstr>ZWE02.4._D</vt:lpstr>
      <vt:lpstr>ZWE02.4._E</vt:lpstr>
      <vt:lpstr>ZWE02.4._F</vt:lpstr>
      <vt:lpstr>ZWE02.5._A</vt:lpstr>
      <vt:lpstr>ZWE02.5._B</vt:lpstr>
      <vt:lpstr>ZWE02.5._C</vt:lpstr>
      <vt:lpstr>ZWE02.5._D</vt:lpstr>
      <vt:lpstr>ZWE02.5._E</vt:lpstr>
      <vt:lpstr>ZWE02.5._F</vt:lpstr>
      <vt:lpstr>ZWE02.6._A</vt:lpstr>
      <vt:lpstr>ZWE02.6._B</vt:lpstr>
      <vt:lpstr>ZWE02.6._C</vt:lpstr>
      <vt:lpstr>ZWE02.6._D</vt:lpstr>
      <vt:lpstr>ZWE02.6._E</vt:lpstr>
      <vt:lpstr>ZWE02.6._F</vt:lpstr>
      <vt:lpstr>ZZFW01.1._A</vt:lpstr>
      <vt:lpstr>ZZFW01.1.1._A</vt:lpstr>
      <vt:lpstr>ZZFW01.1.2._A</vt:lpstr>
      <vt:lpstr>ZZFW01.10._A</vt:lpstr>
      <vt:lpstr>ZZFW01.11._A</vt:lpstr>
      <vt:lpstr>ZZFW01.11.1._A</vt:lpstr>
      <vt:lpstr>ZZFW01.11.2._A</vt:lpstr>
      <vt:lpstr>ZZFW01.11.3._A</vt:lpstr>
      <vt:lpstr>ZZFW01.12._A</vt:lpstr>
      <vt:lpstr>ZZFW01.13._A</vt:lpstr>
      <vt:lpstr>ZZFW01.2._A</vt:lpstr>
      <vt:lpstr>ZZFW01.3._A</vt:lpstr>
      <vt:lpstr>ZZFW01.3.1._A</vt:lpstr>
      <vt:lpstr>ZZFW01.3.1.1._A</vt:lpstr>
      <vt:lpstr>ZZFW01.3.1.1.1._A</vt:lpstr>
      <vt:lpstr>ZZFW01.3.1.1.2._0</vt:lpstr>
      <vt:lpstr>ZZFW01.3.1.1.2._A</vt:lpstr>
      <vt:lpstr>ZZFW01.3.1.1.3._0</vt:lpstr>
      <vt:lpstr>ZZFW01.3.1.1.3._A</vt:lpstr>
      <vt:lpstr>ZZFW01.3.1.1.4._0</vt:lpstr>
      <vt:lpstr>ZZFW01.3.1.1.4._A</vt:lpstr>
      <vt:lpstr>ZZFW01.3.1.1.5._0</vt:lpstr>
      <vt:lpstr>ZZFW01.3.1.1.5._A</vt:lpstr>
      <vt:lpstr>ZZFW01.3.1.2._A</vt:lpstr>
      <vt:lpstr>ZZFW01.3.1.2.1._A</vt:lpstr>
      <vt:lpstr>ZZFW01.3.1.2.2._0</vt:lpstr>
      <vt:lpstr>ZZFW01.3.1.2.2._A</vt:lpstr>
      <vt:lpstr>ZZFW01.3.1.2.3._0</vt:lpstr>
      <vt:lpstr>ZZFW01.3.1.2.3._A</vt:lpstr>
      <vt:lpstr>ZZFW01.3.1.2.4._0</vt:lpstr>
      <vt:lpstr>ZZFW01.3.1.2.4._A</vt:lpstr>
      <vt:lpstr>ZZFW01.3.1.2.5._0</vt:lpstr>
      <vt:lpstr>ZZFW01.3.1.2.5._A</vt:lpstr>
      <vt:lpstr>ZZFW01.4._A</vt:lpstr>
      <vt:lpstr>ZZFW01.5._A</vt:lpstr>
      <vt:lpstr>ZZFW01.5.1._A</vt:lpstr>
      <vt:lpstr>ZZFW01.5.1.1._A</vt:lpstr>
      <vt:lpstr>ZZFW01.5.1.1.1._A</vt:lpstr>
      <vt:lpstr>ZZFW01.5.1.1.2._A</vt:lpstr>
      <vt:lpstr>ZZFW01.5.1.1.3._0</vt:lpstr>
      <vt:lpstr>ZZFW01.5.1.1.3._A</vt:lpstr>
      <vt:lpstr>ZZFW01.5.1.2._A</vt:lpstr>
      <vt:lpstr>ZZFW01.5.1.2.1._A</vt:lpstr>
      <vt:lpstr>ZZFW01.5.1.2.2._0</vt:lpstr>
      <vt:lpstr>ZZFW01.5.1.2.2._A</vt:lpstr>
      <vt:lpstr>ZZFW01.5.1.2.3._0</vt:lpstr>
      <vt:lpstr>ZZFW01.5.1.2.3._A</vt:lpstr>
      <vt:lpstr>ZZFW01.6._A</vt:lpstr>
      <vt:lpstr>ZZFW01.7._A</vt:lpstr>
      <vt:lpstr>ZZFW01.7.1._A</vt:lpstr>
      <vt:lpstr>ZZFW01.7.1.1._A</vt:lpstr>
      <vt:lpstr>ZZFW01.7.1.1.1._0</vt:lpstr>
      <vt:lpstr>ZZFW01.7.1.1.1._A</vt:lpstr>
      <vt:lpstr>ZZFW01.7.1.1.2._0</vt:lpstr>
      <vt:lpstr>ZZFW01.7.1.1.2._A</vt:lpstr>
      <vt:lpstr>ZZFW01.7.1.1.3._0</vt:lpstr>
      <vt:lpstr>ZZFW01.7.1.1.3._A</vt:lpstr>
      <vt:lpstr>ZZFW01.7.1.1.4._0</vt:lpstr>
      <vt:lpstr>ZZFW01.7.1.1.4._A</vt:lpstr>
      <vt:lpstr>ZZFW01.7.1.1.5._0</vt:lpstr>
      <vt:lpstr>ZZFW01.7.1.1.5._A</vt:lpstr>
      <vt:lpstr>ZZFW01.7.1.2._A</vt:lpstr>
      <vt:lpstr>ZZFW01.7.1.2.1._A</vt:lpstr>
      <vt:lpstr>ZZFW01.7.1.2.2._0</vt:lpstr>
      <vt:lpstr>ZZFW01.7.1.2.2._A</vt:lpstr>
      <vt:lpstr>ZZFW01.7.1.2.3._0</vt:lpstr>
      <vt:lpstr>ZZFW01.7.1.2.3._A</vt:lpstr>
      <vt:lpstr>ZZFW01.7.1.2.4._0</vt:lpstr>
      <vt:lpstr>ZZFW01.7.1.2.4._A</vt:lpstr>
      <vt:lpstr>ZZFW01.7.1.2.5._0</vt:lpstr>
      <vt:lpstr>ZZFW01.7.1.2.5._A</vt:lpstr>
      <vt:lpstr>ZZFW01.8._A</vt:lpstr>
      <vt:lpstr>ZZFW01.9._A</vt:lpstr>
      <vt:lpstr>ZZFW01.9.1._A</vt:lpstr>
      <vt:lpstr>ZZFW01.9.1.1._A</vt:lpstr>
      <vt:lpstr>ZZFW01.9.1.2._A</vt:lpstr>
      <vt:lpstr>ZZFW01.9.2._A</vt:lpstr>
      <vt:lpstr>ZZFW01.9.3._A</vt:lpstr>
      <vt:lpstr>ZZFW01.9.3.1._A</vt:lpstr>
      <vt:lpstr>ZZFW01.9.3.1.1._A</vt:lpstr>
      <vt:lpstr>ZZFW01.9.3.1.2._0</vt:lpstr>
      <vt:lpstr>ZZFW01.9.3.1.2._A</vt:lpstr>
      <vt:lpstr>ZZFW01.9.3.1.3._0</vt:lpstr>
      <vt:lpstr>ZZFW01.9.3.1.3._A</vt:lpstr>
      <vt:lpstr>ZZFW01.9.3.1.4._0</vt:lpstr>
      <vt:lpstr>ZZFW01.9.3.1.4._A</vt:lpstr>
      <vt:lpstr>ZZFW01.9.3.2._A</vt:lpstr>
      <vt:lpstr>ZZFW01.9.3.2.1._0</vt:lpstr>
      <vt:lpstr>ZZFW01.9.3.2.1._A</vt:lpstr>
      <vt:lpstr>ZZFW01.9.3.2.2._0</vt:lpstr>
      <vt:lpstr>ZZFW01.9.3.2.2._A</vt:lpstr>
      <vt:lpstr>ZZFW01.9.3.2.3._0</vt:lpstr>
      <vt:lpstr>ZZFW01.9.3.2.3._A</vt:lpstr>
      <vt:lpstr>ZZFW01.9.3.2.4._0</vt:lpstr>
      <vt:lpstr>ZZFW01.9.3.2.4._A</vt:lpstr>
      <vt:lpstr>ZZFW01.9.4._A</vt:lpstr>
      <vt:lpstr>ZZFW01.9.5._A</vt:lpstr>
      <vt:lpstr>ZZFW01.9.5.1._A</vt:lpstr>
      <vt:lpstr>ZZFW01.9.5.2._A</vt:lpstr>
      <vt:lpstr>ZZFW01.9.6._A</vt:lpstr>
      <vt:lpstr>ZZFW01.9.7._A</vt:lpstr>
      <vt:lpstr>ZZFW01.9.7.1._A</vt:lpstr>
      <vt:lpstr>ZZFW01.9.7.1.1._A</vt:lpstr>
      <vt:lpstr>ZZFW01.9.7.1.2._0</vt:lpstr>
      <vt:lpstr>ZZFW01.9.7.1.2._A</vt:lpstr>
      <vt:lpstr>ZZFW01.9.7.1.3._0</vt:lpstr>
      <vt:lpstr>ZZFW01.9.7.1.3._A</vt:lpstr>
      <vt:lpstr>ZZFW01.9.7.1.4._0</vt:lpstr>
      <vt:lpstr>ZZFW01.9.7.1.4._A</vt:lpstr>
      <vt:lpstr>ZZFW01.9.7.1.5._0</vt:lpstr>
      <vt:lpstr>ZZFW01.9.7.1.5._A</vt:lpstr>
      <vt:lpstr>ZZFW01.9.7.2._A</vt:lpstr>
      <vt:lpstr>ZZFW01.9.7.2.1._0</vt:lpstr>
      <vt:lpstr>ZZFW01.9.7.2.1._A</vt:lpstr>
      <vt:lpstr>ZZFW01.9.7.2.2._0</vt:lpstr>
      <vt:lpstr>ZZFW01.9.7.2.2._A</vt:lpstr>
      <vt:lpstr>ZZFW01.9.7.2.3._0</vt:lpstr>
      <vt:lpstr>ZZFW01.9.7.2.3._A</vt:lpstr>
      <vt:lpstr>ZZFW01.9.7.2.4._0</vt:lpstr>
      <vt:lpstr>ZZFW01.9.7.2.4._A</vt:lpstr>
      <vt:lpstr>ZZFW01.9.7.2.5._0</vt:lpstr>
      <vt:lpstr>ZZFW01.9.7.2.5._A</vt:lpstr>
      <vt:lpstr>ZZFW01.9.8._A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2018-04-17T11:15:51Z</dcterms:created>
  <dcterms:modified xsi:type="dcterms:W3CDTF">2018-04-17T11:15:54Z</dcterms:modified>
</cp:coreProperties>
</file>